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Z:\ACTIVITE\COLLECTIVITES\SPE 73\CONSEIL EGLISE\"/>
    </mc:Choice>
  </mc:AlternateContent>
  <xr:revisionPtr revIDLastSave="0" documentId="13_ncr:1_{6D73561A-55C5-4695-8C33-8D4AE34DB6BA}" xr6:coauthVersionLast="43" xr6:coauthVersionMax="43" xr10:uidLastSave="{00000000-0000-0000-0000-000000000000}"/>
  <bookViews>
    <workbookView xWindow="-2610" yWindow="-16320" windowWidth="29040" windowHeight="16440" firstSheet="1" activeTab="1" xr2:uid="{00000000-000D-0000-FFFF-FFFF00000000}"/>
  </bookViews>
  <sheets>
    <sheet name="Notation (2)" sheetId="9" state="hidden" r:id="rId1"/>
    <sheet name="Lot UNIQUE" sheetId="10" r:id="rId2"/>
    <sheet name="Estimation des lots" sheetId="7" state="hidden" r:id="rId3"/>
    <sheet name="Notation" sheetId="8" state="hidden" r:id="rId4"/>
  </sheets>
  <definedNames>
    <definedName name="_xlnm.Print_Area" localSheetId="1">'Lot UNIQUE'!$A$1:$G$43</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7" i="10" l="1"/>
  <c r="G35" i="10"/>
  <c r="G36" i="10" s="1"/>
  <c r="G33" i="10"/>
  <c r="G28" i="10"/>
  <c r="G25" i="10" l="1"/>
  <c r="G24" i="10"/>
  <c r="G21" i="10" l="1"/>
  <c r="G22" i="10"/>
  <c r="G23" i="10"/>
  <c r="G17" i="10"/>
  <c r="G12" i="10"/>
  <c r="G13" i="10"/>
  <c r="G14" i="10"/>
  <c r="G15" i="10"/>
  <c r="G16" i="10"/>
  <c r="G18" i="10"/>
  <c r="G19" i="10"/>
  <c r="G20" i="10"/>
  <c r="G26" i="10"/>
  <c r="G27" i="10"/>
  <c r="G29" i="10" l="1"/>
  <c r="G11" i="10" l="1"/>
  <c r="G30" i="10" s="1"/>
  <c r="G34" i="10" s="1"/>
  <c r="G38" i="10" s="1"/>
  <c r="E26" i="9" l="1"/>
  <c r="D26" i="9"/>
  <c r="G32" i="10" l="1"/>
  <c r="G31" i="10" s="1"/>
  <c r="I80" i="9"/>
  <c r="H80" i="9"/>
  <c r="G80" i="9"/>
  <c r="F80" i="9"/>
  <c r="E80" i="9"/>
  <c r="D80" i="9"/>
  <c r="K78" i="9"/>
  <c r="L78" i="9" s="1"/>
  <c r="I79" i="9" s="1"/>
  <c r="I86" i="9" s="1"/>
  <c r="G77" i="9"/>
  <c r="I67" i="9"/>
  <c r="H67" i="9"/>
  <c r="G67" i="9"/>
  <c r="F67" i="9"/>
  <c r="E67" i="9"/>
  <c r="D67" i="9"/>
  <c r="K65" i="9"/>
  <c r="L65" i="9" s="1"/>
  <c r="F64" i="9"/>
  <c r="F77" i="9" s="1"/>
  <c r="E64" i="9"/>
  <c r="E77" i="9" s="1"/>
  <c r="D64" i="9"/>
  <c r="D77" i="9" s="1"/>
  <c r="I54" i="9"/>
  <c r="H54" i="9"/>
  <c r="G54" i="9"/>
  <c r="F54" i="9"/>
  <c r="E54" i="9"/>
  <c r="D54" i="9"/>
  <c r="K52" i="9"/>
  <c r="L52" i="9" s="1"/>
  <c r="G51" i="9"/>
  <c r="F51" i="9"/>
  <c r="E51" i="9"/>
  <c r="D51" i="9"/>
  <c r="I41" i="9"/>
  <c r="H41" i="9"/>
  <c r="G41" i="9"/>
  <c r="F41" i="9"/>
  <c r="E41" i="9"/>
  <c r="D41" i="9"/>
  <c r="K39" i="9"/>
  <c r="L39" i="9" s="1"/>
  <c r="F38" i="9"/>
  <c r="E38" i="9"/>
  <c r="D38" i="9"/>
  <c r="I27" i="9"/>
  <c r="H27" i="9"/>
  <c r="G27" i="9"/>
  <c r="F27" i="9"/>
  <c r="E27" i="9"/>
  <c r="E33" i="9" s="1"/>
  <c r="D27" i="9"/>
  <c r="I26" i="9"/>
  <c r="I33" i="9" s="1"/>
  <c r="H26" i="9"/>
  <c r="H33" i="9" s="1"/>
  <c r="G26" i="9"/>
  <c r="I15" i="9"/>
  <c r="I14" i="9" s="1"/>
  <c r="I21" i="9" s="1"/>
  <c r="H15" i="9"/>
  <c r="G15" i="9"/>
  <c r="F15" i="9"/>
  <c r="E15" i="9"/>
  <c r="D15" i="9"/>
  <c r="I13" i="9"/>
  <c r="K13" i="9" s="1"/>
  <c r="L13" i="9" s="1"/>
  <c r="H12" i="9"/>
  <c r="H25" i="9" s="1"/>
  <c r="G12" i="9"/>
  <c r="G25" i="9" s="1"/>
  <c r="F12" i="9"/>
  <c r="F25" i="9" s="1"/>
  <c r="E12" i="9"/>
  <c r="E25" i="9" s="1"/>
  <c r="D12" i="9"/>
  <c r="D25" i="9" s="1"/>
  <c r="I66" i="9" l="1"/>
  <c r="I73" i="9" s="1"/>
  <c r="D66" i="9"/>
  <c r="D73" i="9" s="1"/>
  <c r="E66" i="9"/>
  <c r="E73" i="9" s="1"/>
  <c r="F66" i="9"/>
  <c r="G33" i="9"/>
  <c r="D33" i="9"/>
  <c r="H14" i="9"/>
  <c r="H21" i="9" s="1"/>
  <c r="D14" i="9"/>
  <c r="D21" i="9" s="1"/>
  <c r="G14" i="9"/>
  <c r="G21" i="9" s="1"/>
  <c r="F14" i="9"/>
  <c r="F21" i="9" s="1"/>
  <c r="E14" i="9"/>
  <c r="E21" i="9" s="1"/>
  <c r="H53" i="9"/>
  <c r="H60" i="9" s="1"/>
  <c r="D53" i="9"/>
  <c r="D60" i="9" s="1"/>
  <c r="F53" i="9"/>
  <c r="F60" i="9" s="1"/>
  <c r="G53" i="9"/>
  <c r="G60" i="9" s="1"/>
  <c r="I53" i="9"/>
  <c r="I60" i="9" s="1"/>
  <c r="E53" i="9"/>
  <c r="E60" i="9" s="1"/>
  <c r="H40" i="9"/>
  <c r="H47" i="9" s="1"/>
  <c r="D40" i="9"/>
  <c r="D47" i="9" s="1"/>
  <c r="G40" i="9"/>
  <c r="G47" i="9" s="1"/>
  <c r="F40" i="9"/>
  <c r="F47" i="9" s="1"/>
  <c r="I40" i="9"/>
  <c r="I47" i="9" s="1"/>
  <c r="E40" i="9"/>
  <c r="E47" i="9" s="1"/>
  <c r="F73" i="9"/>
  <c r="F86" i="9"/>
  <c r="G66" i="9"/>
  <c r="G73" i="9" s="1"/>
  <c r="G79" i="9"/>
  <c r="G86" i="9" s="1"/>
  <c r="F26" i="9"/>
  <c r="F33" i="9" s="1"/>
  <c r="H66" i="9"/>
  <c r="H73" i="9" s="1"/>
  <c r="D86" i="9"/>
  <c r="H79" i="9"/>
  <c r="H86" i="9" s="1"/>
  <c r="E86" i="9"/>
  <c r="F10" i="7"/>
  <c r="F11" i="7" s="1"/>
  <c r="I15" i="8"/>
  <c r="I14" i="8" s="1"/>
  <c r="H15" i="8"/>
  <c r="F15" i="8"/>
  <c r="D15" i="8"/>
  <c r="I13" i="8"/>
  <c r="F65" i="8"/>
  <c r="F78" i="8" s="1"/>
  <c r="G78" i="8"/>
  <c r="F12" i="7" l="1"/>
  <c r="I28" i="8"/>
  <c r="E12" i="8"/>
  <c r="I81" i="8" l="1"/>
  <c r="H81" i="8"/>
  <c r="G81" i="8"/>
  <c r="F81" i="8"/>
  <c r="E81" i="8"/>
  <c r="D81" i="8"/>
  <c r="I68" i="8"/>
  <c r="H68" i="8"/>
  <c r="G68" i="8"/>
  <c r="F68" i="8"/>
  <c r="E68" i="8"/>
  <c r="D68" i="8"/>
  <c r="E55" i="8"/>
  <c r="F55" i="8"/>
  <c r="G55" i="8"/>
  <c r="H55" i="8"/>
  <c r="I55" i="8"/>
  <c r="D55" i="8"/>
  <c r="E42" i="8"/>
  <c r="F42" i="8"/>
  <c r="G42" i="8"/>
  <c r="H42" i="8"/>
  <c r="I42" i="8"/>
  <c r="D42" i="8"/>
  <c r="E15" i="8"/>
  <c r="G15" i="8"/>
  <c r="E28" i="8"/>
  <c r="F28" i="8"/>
  <c r="G28" i="8"/>
  <c r="H28" i="8"/>
  <c r="D28" i="8"/>
  <c r="K79" i="8"/>
  <c r="L79" i="8" s="1"/>
  <c r="G80" i="8" s="1"/>
  <c r="G87" i="8" l="1"/>
  <c r="H80" i="8"/>
  <c r="H87" i="8" s="1"/>
  <c r="F80" i="8"/>
  <c r="F87" i="8" s="1"/>
  <c r="I80" i="8"/>
  <c r="I87" i="8" s="1"/>
  <c r="E80" i="8"/>
  <c r="E87" i="8" s="1"/>
  <c r="D80" i="8"/>
  <c r="D87" i="8" s="1"/>
  <c r="K26" i="8" l="1"/>
  <c r="L26" i="8" s="1"/>
  <c r="K66" i="8"/>
  <c r="L66" i="8" s="1"/>
  <c r="G67" i="8" s="1"/>
  <c r="E65" i="8"/>
  <c r="E78" i="8" s="1"/>
  <c r="D65" i="8"/>
  <c r="D78" i="8" s="1"/>
  <c r="G52" i="8"/>
  <c r="F52" i="8"/>
  <c r="E52" i="8"/>
  <c r="D52" i="8"/>
  <c r="K53" i="8"/>
  <c r="L53" i="8" s="1"/>
  <c r="F54" i="8" s="1"/>
  <c r="F39" i="8"/>
  <c r="E39" i="8"/>
  <c r="D39" i="8"/>
  <c r="K40" i="8"/>
  <c r="L40" i="8" s="1"/>
  <c r="H41" i="8" s="1"/>
  <c r="H12" i="8"/>
  <c r="H25" i="8" s="1"/>
  <c r="G12" i="8"/>
  <c r="G25" i="8" s="1"/>
  <c r="F12" i="8"/>
  <c r="F25" i="8" s="1"/>
  <c r="E25" i="8"/>
  <c r="D12" i="8"/>
  <c r="D25" i="8" s="1"/>
  <c r="K13" i="8"/>
  <c r="L13" i="8" s="1"/>
  <c r="D14" i="8" s="1"/>
  <c r="F27" i="8" l="1"/>
  <c r="F34" i="8" s="1"/>
  <c r="I27" i="8"/>
  <c r="I34" i="8" s="1"/>
  <c r="F14" i="8"/>
  <c r="F21" i="8" s="1"/>
  <c r="H14" i="8"/>
  <c r="H21" i="8" s="1"/>
  <c r="H67" i="8"/>
  <c r="H74" i="8" s="1"/>
  <c r="G74" i="8"/>
  <c r="I21" i="8"/>
  <c r="D21" i="8"/>
  <c r="E41" i="8"/>
  <c r="G54" i="8"/>
  <c r="G61" i="8" s="1"/>
  <c r="F41" i="8"/>
  <c r="F48" i="8" s="1"/>
  <c r="H54" i="8"/>
  <c r="H61" i="8" s="1"/>
  <c r="E14" i="8"/>
  <c r="E21" i="8" s="1"/>
  <c r="I41" i="8"/>
  <c r="I48" i="8" s="1"/>
  <c r="E67" i="8"/>
  <c r="E74" i="8" s="1"/>
  <c r="D54" i="8"/>
  <c r="D61" i="8" s="1"/>
  <c r="I67" i="8"/>
  <c r="I74" i="8" s="1"/>
  <c r="D27" i="8"/>
  <c r="G27" i="8"/>
  <c r="G34" i="8" s="1"/>
  <c r="H27" i="8"/>
  <c r="G14" i="8"/>
  <c r="G21" i="8" s="1"/>
  <c r="E27" i="8"/>
  <c r="G41" i="8"/>
  <c r="G48" i="8" s="1"/>
  <c r="E54" i="8"/>
  <c r="E61" i="8" s="1"/>
  <c r="I54" i="8"/>
  <c r="I61" i="8" s="1"/>
  <c r="F67" i="8"/>
  <c r="F74" i="8" s="1"/>
  <c r="D41" i="8"/>
  <c r="D48" i="8" s="1"/>
  <c r="D67" i="8"/>
  <c r="D74" i="8" s="1"/>
  <c r="H34" i="8"/>
  <c r="D34" i="8"/>
  <c r="E34" i="8"/>
  <c r="H48" i="8"/>
  <c r="E48" i="8"/>
  <c r="F61" i="8"/>
  <c r="D27" i="7" l="1"/>
  <c r="D5" i="7"/>
  <c r="D6" i="7"/>
  <c r="D32" i="7"/>
  <c r="D31" i="7"/>
  <c r="D29" i="7" s="1"/>
  <c r="D8" i="7" s="1"/>
  <c r="D26" i="7"/>
  <c r="D25" i="7"/>
  <c r="D24" i="7" l="1"/>
  <c r="D7" i="7" s="1"/>
  <c r="D10" i="7" s="1"/>
  <c r="D17" i="7" l="1"/>
  <c r="D18" i="7" s="1"/>
  <c r="D19" i="7" s="1"/>
  <c r="D11" i="7"/>
  <c r="D12" i="7" s="1"/>
</calcChain>
</file>

<file path=xl/sharedStrings.xml><?xml version="1.0" encoding="utf-8"?>
<sst xmlns="http://schemas.openxmlformats.org/spreadsheetml/2006/main" count="343" uniqueCount="129">
  <si>
    <t>Désignation des ouvrages</t>
  </si>
  <si>
    <t>U</t>
  </si>
  <si>
    <t>Quantité</t>
  </si>
  <si>
    <t>Prix U H.T</t>
  </si>
  <si>
    <t>TOTAL H.T.</t>
  </si>
  <si>
    <t>ens</t>
  </si>
  <si>
    <t>Ballon tampon</t>
  </si>
  <si>
    <t>u</t>
  </si>
  <si>
    <t>TOTAL H.T</t>
  </si>
  <si>
    <t>TVA</t>
  </si>
  <si>
    <t>TOTAL T.T.C</t>
  </si>
  <si>
    <t>Signature</t>
  </si>
  <si>
    <t>Electricité</t>
  </si>
  <si>
    <t>Entreprise :</t>
  </si>
  <si>
    <t>Le :</t>
  </si>
  <si>
    <t>à :</t>
  </si>
  <si>
    <t>Cachet de l’entreprise</t>
  </si>
  <si>
    <t>Budget travaux chaufferie et réseau</t>
  </si>
  <si>
    <t>Chaudière musée+bât communaux</t>
  </si>
  <si>
    <t>Total (euro H.T.)</t>
  </si>
  <si>
    <t>Tva</t>
  </si>
  <si>
    <t>Total (euro T.T.C)</t>
  </si>
  <si>
    <t>Chaudière et régulation</t>
  </si>
  <si>
    <t>Fumisterie</t>
  </si>
  <si>
    <t>Montage et équipement</t>
  </si>
  <si>
    <t>Tranchée + réseau</t>
  </si>
  <si>
    <t>Fouille sous chaussée</t>
  </si>
  <si>
    <t>Fouille hors chaussée</t>
  </si>
  <si>
    <t>Fourniture et pose canalisation de chauffage</t>
  </si>
  <si>
    <t>Maçonnerie</t>
  </si>
  <si>
    <t>Fondation</t>
  </si>
  <si>
    <t>Murs</t>
  </si>
  <si>
    <t>Dalle</t>
  </si>
  <si>
    <t>Portes</t>
  </si>
  <si>
    <t>Raccordement ateliers et dépose chaudière</t>
  </si>
  <si>
    <t>Echangeur musée et dépose chaudière</t>
  </si>
  <si>
    <t>Lot 1 Chauffage</t>
  </si>
  <si>
    <t>Lot 2 électricité</t>
  </si>
  <si>
    <t>Lot 3 VRD</t>
  </si>
  <si>
    <t>Lot 4 Gros œuvre</t>
  </si>
  <si>
    <t>Total H.T.</t>
  </si>
  <si>
    <t>Total T.T.C</t>
  </si>
  <si>
    <t>T.V.A</t>
  </si>
  <si>
    <r>
      <t xml:space="preserve">Création d’une chaufferie aux granulés de bois et d’un réseau de chaleur pour le chauffage des ateliers communaux et du Musée de l’ours des cavernes.
</t>
    </r>
    <r>
      <rPr>
        <b/>
        <u/>
        <sz val="12"/>
        <color rgb="FF000000"/>
        <rFont val="Century Gothic"/>
        <family val="2"/>
      </rPr>
      <t>ESTIMATION TRAVAUX</t>
    </r>
  </si>
  <si>
    <t>Calcul des notes</t>
  </si>
  <si>
    <t>Devis</t>
  </si>
  <si>
    <t>Technique et capacité</t>
  </si>
  <si>
    <t>Offre 4</t>
  </si>
  <si>
    <t>Offre 5</t>
  </si>
  <si>
    <t>Offre 6</t>
  </si>
  <si>
    <t>Nb offres</t>
  </si>
  <si>
    <t>Ordre prix</t>
  </si>
  <si>
    <t>Ecart type</t>
  </si>
  <si>
    <t xml:space="preserve"> </t>
  </si>
  <si>
    <t>GROS ŒUVRE</t>
  </si>
  <si>
    <t>Total</t>
  </si>
  <si>
    <t>Références</t>
  </si>
  <si>
    <t>ELECTRICITE</t>
  </si>
  <si>
    <t>VRD (base)</t>
  </si>
  <si>
    <t>CHAUFFAGE (base)</t>
  </si>
  <si>
    <t>Capacité</t>
  </si>
  <si>
    <t>Dossier technique</t>
  </si>
  <si>
    <t>Moyens techniques</t>
  </si>
  <si>
    <t>Moyens humains</t>
  </si>
  <si>
    <t>Moyens techniques (1)</t>
  </si>
  <si>
    <t>Capacité (1)</t>
  </si>
  <si>
    <t>Moyens humains (2)</t>
  </si>
  <si>
    <t>Dossier technique(2)</t>
  </si>
  <si>
    <t>Prix</t>
  </si>
  <si>
    <t xml:space="preserve">Note sur 6 points calculée  en fonction du nombre d'offres </t>
  </si>
  <si>
    <t>Oui: 1, Non: 0</t>
  </si>
  <si>
    <t>Faible: 0; moyen: 1; importants: 2</t>
  </si>
  <si>
    <t>Pas de dossier: 0 ; Dossier technique sommaire: 1; Bon dossier technique: 2</t>
  </si>
  <si>
    <t>Pas de référence :0 ; Référence proches: 3; Références identiques: 6</t>
  </si>
  <si>
    <t>VRD (tout compris)</t>
  </si>
  <si>
    <t>CHAUFFAGE (tout compris)</t>
  </si>
  <si>
    <t>Pas de référence :0 ; Référence proches:3; Références identiques: 6</t>
  </si>
  <si>
    <r>
      <rPr>
        <u/>
        <sz val="9"/>
        <color rgb="FF000000"/>
        <rFont val="Century Gothic"/>
        <family val="2"/>
      </rPr>
      <t>Le représentant de l’entreprise</t>
    </r>
    <r>
      <rPr>
        <sz val="9"/>
        <color rgb="FF000000"/>
        <rFont val="Century Gothic"/>
        <family val="2"/>
      </rPr>
      <t> :</t>
    </r>
  </si>
  <si>
    <t>Le maître d'Oeuvre :</t>
  </si>
  <si>
    <t>Le maître d’Ouvrage :</t>
  </si>
  <si>
    <t>Divers : préciser svp</t>
  </si>
  <si>
    <t>Installation de chantier et dépose de l'existant</t>
  </si>
  <si>
    <t>Fourniture et pose des ventilations haute et basse</t>
  </si>
  <si>
    <t>LOT Unique</t>
  </si>
  <si>
    <t>Mise en service de l'installation</t>
  </si>
  <si>
    <t>Fourniture et pose des nouveaux déflecteurs</t>
  </si>
  <si>
    <t>Démolition, carottage, rebouchage et jointage des divers traversées</t>
  </si>
  <si>
    <t>Chauffage</t>
  </si>
  <si>
    <t>1.1</t>
  </si>
  <si>
    <t>1.2</t>
  </si>
  <si>
    <t>1.3</t>
  </si>
  <si>
    <t>1.4</t>
  </si>
  <si>
    <t>1.5</t>
  </si>
  <si>
    <t>1.6</t>
  </si>
  <si>
    <t>1.7</t>
  </si>
  <si>
    <t>1.8</t>
  </si>
  <si>
    <t>1.9</t>
  </si>
  <si>
    <t>1.10</t>
  </si>
  <si>
    <t>1.11</t>
  </si>
  <si>
    <t>1.12</t>
  </si>
  <si>
    <t>1.13</t>
  </si>
  <si>
    <t>1.14</t>
  </si>
  <si>
    <t>1.15</t>
  </si>
  <si>
    <t>1.16</t>
  </si>
  <si>
    <t>1.17</t>
  </si>
  <si>
    <t>1.18</t>
  </si>
  <si>
    <t>LOT UNIQUE : CHAUFFAGE</t>
  </si>
  <si>
    <t>Mairie de Saint Pierre d’Entremont Savoie 
Place René CASSIN
73 60 St Pierre d’Entremont (73)</t>
  </si>
  <si>
    <t>Fourniture, pose et raccordement du caisson de filtration avec jeux de filtres</t>
  </si>
  <si>
    <t>Fourniture, pose et raccordement électrique des équipements, de l'installation y compris l'armoire chauffage, les protections, la coupure extérieur pompier, etc.</t>
  </si>
  <si>
    <t>Fourniture, pose et raccordement du générateur d'air chaud à condensation dont la régulation</t>
  </si>
  <si>
    <t>Fourniture, pose et raccordement du brûleur 2 allures</t>
  </si>
  <si>
    <t>Fourniture pose et raccordement du boîtier de fonctionnement et pilotage pour les usagers</t>
  </si>
  <si>
    <t>Fourniture, pose et raccordement des réseaux aérauliques en chaufferie et connections sur les percements existants</t>
  </si>
  <si>
    <t xml:space="preserve">Fourniture, pose et raccordement du conduit de fumée dans les règles de l’art y compris les éléments de fixation, de structure, la sortie en toiture, l'étanchéité AEV, les éléments de sécurité, et toutes autres sujétions (préciser le linéaire et le calcul fumisterie fabriquant dans le mémoire technique) </t>
  </si>
  <si>
    <t>Calorifugeage de l'ensemble du réseau hydraulique, des accessoires, des organes, des équipements, etc.</t>
  </si>
  <si>
    <t>Équipements de sécurité incendie : clapets coupe-feu 120°C et détecteur de fumée</t>
  </si>
  <si>
    <t>Équipements de sécurité incendie : Pelle, bac de sable, seau, 2 extincteurs</t>
  </si>
  <si>
    <r>
      <rPr>
        <b/>
        <u/>
        <sz val="9"/>
        <color rgb="FFFF0000"/>
        <rFont val="Century Gothic"/>
        <family val="2"/>
      </rPr>
      <t>Option  variateur de vitesse :</t>
    </r>
    <r>
      <rPr>
        <sz val="9"/>
        <color theme="1"/>
        <rFont val="Century Gothic"/>
        <family val="2"/>
      </rPr>
      <t xml:space="preserve">
Fourniture, pose et raccordement d'un variateur de vitesse, </t>
    </r>
    <r>
      <rPr>
        <b/>
        <i/>
        <u/>
        <sz val="9"/>
        <color theme="1"/>
        <rFont val="Century Gothic"/>
        <family val="2"/>
      </rPr>
      <t>à la place de la ligne 1.3</t>
    </r>
    <r>
      <rPr>
        <sz val="11"/>
        <color theme="1"/>
        <rFont val="Calibri"/>
        <family val="2"/>
        <scheme val="minor"/>
      </rPr>
      <t/>
    </r>
  </si>
  <si>
    <t>OPTION 1</t>
  </si>
  <si>
    <t>OPTION 2</t>
  </si>
  <si>
    <t>1.19</t>
  </si>
  <si>
    <r>
      <t xml:space="preserve">TOTAL HT   </t>
    </r>
    <r>
      <rPr>
        <b/>
        <sz val="9"/>
        <color rgb="FFFF0000"/>
        <rFont val="Century Gothic"/>
        <family val="2"/>
      </rPr>
      <t>(avec Option 1)</t>
    </r>
  </si>
  <si>
    <r>
      <t xml:space="preserve">TOTAL T.T.C   </t>
    </r>
    <r>
      <rPr>
        <b/>
        <sz val="9"/>
        <color rgb="FFFF0000"/>
        <rFont val="Century Gothic"/>
        <family val="2"/>
      </rPr>
      <t>(avec Option 1)</t>
    </r>
  </si>
  <si>
    <r>
      <t xml:space="preserve">TOTAL HT   </t>
    </r>
    <r>
      <rPr>
        <b/>
        <sz val="9"/>
        <color rgb="FF7030A0"/>
        <rFont val="Century Gothic"/>
        <family val="2"/>
      </rPr>
      <t>(avec Option 2)</t>
    </r>
  </si>
  <si>
    <r>
      <t xml:space="preserve">TOTAL T.T.C  </t>
    </r>
    <r>
      <rPr>
        <b/>
        <sz val="9"/>
        <color rgb="FF7030A0"/>
        <rFont val="Century Gothic"/>
        <family val="2"/>
      </rPr>
      <t xml:space="preserve"> (avec Option 2)</t>
    </r>
  </si>
  <si>
    <r>
      <rPr>
        <b/>
        <u/>
        <sz val="9"/>
        <color rgb="FF7030A0"/>
        <rFont val="Century Gothic"/>
        <family val="2"/>
      </rPr>
      <t>Option  Démolition conduit de fumée existant :</t>
    </r>
    <r>
      <rPr>
        <sz val="9"/>
        <color theme="1"/>
        <rFont val="Century Gothic"/>
        <family val="2"/>
      </rPr>
      <t xml:space="preserve">
Démolition du conduit maçonné existant et reprise d'étancheité au niveau de la dalle du plafond chaufferie.</t>
    </r>
  </si>
  <si>
    <r>
      <t xml:space="preserve">TOTAL HT   </t>
    </r>
    <r>
      <rPr>
        <b/>
        <sz val="9"/>
        <color theme="1"/>
        <rFont val="Century Gothic"/>
        <family val="2"/>
      </rPr>
      <t>(avec Option 1+2)</t>
    </r>
  </si>
  <si>
    <r>
      <t xml:space="preserve">TOTAL T.T.C  </t>
    </r>
    <r>
      <rPr>
        <b/>
        <sz val="9"/>
        <color theme="1"/>
        <rFont val="Century Gothic"/>
        <family val="2"/>
      </rPr>
      <t xml:space="preserve"> (avec Option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</si>
</sst>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
    <numFmt numFmtId="166" formatCode="#,##0.00&quot; &quot;"/>
  </numFmts>
  <fonts count="39" x14ac:knownFonts="1">
    <font>
      <sz val="11"/>
      <color theme="1"/>
      <name val="Calibri"/>
      <family val="2"/>
      <scheme val="minor"/>
    </font>
    <font>
      <sz val="11"/>
      <color theme="1"/>
      <name val="Calibri"/>
      <family val="2"/>
      <scheme val="minor"/>
    </font>
    <font>
      <sz val="10"/>
      <name val="Century Gothic"/>
      <family val="2"/>
    </font>
    <font>
      <b/>
      <sz val="11"/>
      <name val="Century Gothic"/>
      <family val="2"/>
    </font>
    <font>
      <sz val="11"/>
      <name val="Century Gothic"/>
      <family val="2"/>
    </font>
    <font>
      <b/>
      <sz val="9"/>
      <name val="Century Gothic"/>
      <family val="2"/>
    </font>
    <font>
      <b/>
      <u/>
      <sz val="9"/>
      <name val="Century Gothic"/>
      <family val="2"/>
    </font>
    <font>
      <sz val="9"/>
      <name val="Century Gothic"/>
      <family val="2"/>
    </font>
    <font>
      <b/>
      <sz val="12"/>
      <color rgb="FF000000"/>
      <name val="Century Gothic"/>
      <family val="2"/>
    </font>
    <font>
      <sz val="11"/>
      <color rgb="FF000000"/>
      <name val="Century Gothic"/>
      <family val="2"/>
    </font>
    <font>
      <b/>
      <u/>
      <sz val="9"/>
      <color rgb="FF000000"/>
      <name val="Century Gothic"/>
      <family val="2"/>
    </font>
    <font>
      <sz val="9"/>
      <color rgb="FF000000"/>
      <name val="Century Gothic"/>
      <family val="2"/>
    </font>
    <font>
      <sz val="16"/>
      <color rgb="FF000000"/>
      <name val="Century Gothic"/>
      <family val="2"/>
    </font>
    <font>
      <b/>
      <u/>
      <sz val="12"/>
      <color rgb="FF000000"/>
      <name val="Century Gothic"/>
      <family val="2"/>
    </font>
    <font>
      <b/>
      <sz val="11"/>
      <color theme="1"/>
      <name val="Century Gothic"/>
      <family val="2"/>
    </font>
    <font>
      <sz val="11"/>
      <color theme="1"/>
      <name val="Calibri"/>
      <family val="2"/>
      <scheme val="minor"/>
    </font>
    <font>
      <b/>
      <sz val="12"/>
      <color theme="0"/>
      <name val="Century Gothic"/>
      <family val="2"/>
    </font>
    <font>
      <b/>
      <sz val="10"/>
      <color theme="1"/>
      <name val="Century Gothic"/>
      <family val="2"/>
    </font>
    <font>
      <i/>
      <sz val="10"/>
      <color theme="1"/>
      <name val="Century Gothic"/>
      <family val="2"/>
    </font>
    <font>
      <sz val="10"/>
      <color theme="1"/>
      <name val="Century Gothic"/>
      <family val="2"/>
    </font>
    <font>
      <i/>
      <sz val="9"/>
      <color theme="1"/>
      <name val="Century Gothic"/>
      <family val="2"/>
    </font>
    <font>
      <sz val="9"/>
      <color theme="1"/>
      <name val="Century Gothic"/>
      <family val="2"/>
    </font>
    <font>
      <b/>
      <sz val="9"/>
      <color theme="1"/>
      <name val="Century Gothic"/>
      <family val="2"/>
    </font>
    <font>
      <sz val="11"/>
      <color theme="1"/>
      <name val="Century Gothic"/>
      <family val="2"/>
    </font>
    <font>
      <b/>
      <i/>
      <sz val="10"/>
      <color theme="1"/>
      <name val="Century Gothic"/>
      <family val="2"/>
    </font>
    <font>
      <i/>
      <sz val="11"/>
      <color theme="1"/>
      <name val="Century Gothic"/>
      <family val="2"/>
    </font>
    <font>
      <sz val="11"/>
      <name val="Calibri"/>
      <family val="2"/>
      <scheme val="minor"/>
    </font>
    <font>
      <u/>
      <sz val="9"/>
      <color rgb="FF000000"/>
      <name val="Century Gothic"/>
      <family val="2"/>
    </font>
    <font>
      <i/>
      <sz val="8"/>
      <color rgb="FF000000"/>
      <name val="Century Gothic"/>
      <family val="2"/>
    </font>
    <font>
      <b/>
      <u/>
      <sz val="9"/>
      <color rgb="FFFF0000"/>
      <name val="Century Gothic"/>
      <family val="2"/>
    </font>
    <font>
      <b/>
      <sz val="9"/>
      <color rgb="FFFF0000"/>
      <name val="Century Gothic"/>
      <family val="2"/>
    </font>
    <font>
      <b/>
      <sz val="14"/>
      <color theme="1"/>
      <name val="Century Gothic"/>
      <family val="2"/>
    </font>
    <font>
      <sz val="8"/>
      <name val="Calibri"/>
      <family val="2"/>
      <scheme val="minor"/>
    </font>
    <font>
      <b/>
      <i/>
      <u/>
      <sz val="9"/>
      <color theme="1"/>
      <name val="Century Gothic"/>
      <family val="2"/>
    </font>
    <font>
      <u/>
      <sz val="11"/>
      <color theme="1"/>
      <name val="Calibri"/>
      <family val="2"/>
      <scheme val="minor"/>
    </font>
    <font>
      <b/>
      <sz val="9"/>
      <color rgb="FF7030A0"/>
      <name val="Century Gothic"/>
      <family val="2"/>
    </font>
    <font>
      <b/>
      <u/>
      <sz val="9"/>
      <color rgb="FF7030A0"/>
      <name val="Century Gothic"/>
      <family val="2"/>
    </font>
    <font>
      <b/>
      <sz val="10"/>
      <color rgb="FF7030A0"/>
      <name val="Century Gothic"/>
      <family val="2"/>
    </font>
    <font>
      <b/>
      <sz val="10"/>
      <color rgb="FFFF0000"/>
      <name val="Century Gothic"/>
      <family val="2"/>
    </font>
  </fonts>
  <fills count="7">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249977111117893"/>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style="medium">
        <color indexed="64"/>
      </top>
      <bottom/>
      <diagonal/>
    </border>
  </borders>
  <cellStyleXfs count="3">
    <xf numFmtId="0" fontId="0" fillId="0" borderId="0"/>
    <xf numFmtId="164" fontId="15" fillId="0" borderId="0" applyFont="0" applyFill="0" applyBorder="0" applyAlignment="0" applyProtection="0"/>
    <xf numFmtId="44" fontId="15" fillId="0" borderId="0" applyFont="0" applyFill="0" applyBorder="0" applyAlignment="0" applyProtection="0"/>
  </cellStyleXfs>
  <cellXfs count="231">
    <xf numFmtId="0" fontId="0" fillId="0" borderId="0" xfId="0"/>
    <xf numFmtId="0" fontId="7" fillId="0" borderId="0" xfId="0" applyFont="1" applyFill="1" applyBorder="1" applyAlignment="1">
      <alignment horizontal="left"/>
    </xf>
    <xf numFmtId="0" fontId="7" fillId="0" borderId="0" xfId="0" applyFont="1" applyFill="1" applyBorder="1" applyAlignment="1"/>
    <xf numFmtId="165" fontId="7" fillId="0" borderId="0" xfId="0" applyNumberFormat="1" applyFont="1" applyFill="1" applyBorder="1" applyAlignment="1"/>
    <xf numFmtId="0" fontId="0" fillId="0" borderId="0" xfId="0" applyAlignment="1">
      <alignment wrapText="1"/>
    </xf>
    <xf numFmtId="0" fontId="9" fillId="0" borderId="0" xfId="0" applyFont="1" applyFill="1" applyBorder="1" applyAlignment="1">
      <alignment wrapText="1"/>
    </xf>
    <xf numFmtId="0" fontId="2" fillId="0" borderId="0" xfId="0" applyFont="1" applyFill="1" applyBorder="1" applyAlignment="1">
      <alignment horizontal="centerContinuous" wrapText="1"/>
    </xf>
    <xf numFmtId="0" fontId="3" fillId="0" borderId="0" xfId="0" applyFont="1" applyFill="1" applyBorder="1" applyAlignment="1" applyProtection="1">
      <alignment horizontal="centerContinuous" vertical="center" wrapText="1"/>
      <protection hidden="1"/>
    </xf>
    <xf numFmtId="0" fontId="3" fillId="0" borderId="0" xfId="0" applyFont="1" applyFill="1" applyBorder="1" applyAlignment="1" applyProtection="1">
      <alignment horizontal="center" vertical="center" wrapText="1"/>
      <protection hidden="1"/>
    </xf>
    <xf numFmtId="0" fontId="4" fillId="0" borderId="0" xfId="0" applyFont="1" applyFill="1" applyBorder="1" applyAlignment="1">
      <alignment horizontal="centerContinuous" vertical="center" wrapText="1"/>
    </xf>
    <xf numFmtId="165" fontId="4" fillId="0" borderId="0" xfId="0" applyNumberFormat="1" applyFont="1" applyFill="1" applyBorder="1" applyAlignment="1" applyProtection="1">
      <alignment horizontal="centerContinuous" vertical="center" wrapText="1"/>
      <protection hidden="1"/>
    </xf>
    <xf numFmtId="0" fontId="11" fillId="0" borderId="0" xfId="0" applyFont="1" applyFill="1" applyBorder="1" applyAlignment="1">
      <alignment wrapText="1"/>
    </xf>
    <xf numFmtId="165" fontId="7" fillId="0" borderId="0" xfId="0" applyNumberFormat="1" applyFont="1" applyFill="1" applyBorder="1" applyAlignment="1" applyProtection="1">
      <alignment horizontal="left" vertical="center" wrapText="1"/>
      <protection hidden="1"/>
    </xf>
    <xf numFmtId="165" fontId="7" fillId="0" borderId="0" xfId="0" applyNumberFormat="1" applyFont="1" applyFill="1" applyBorder="1" applyAlignment="1" applyProtection="1">
      <alignment horizontal="center" vertical="center" wrapText="1"/>
      <protection hidden="1"/>
    </xf>
    <xf numFmtId="0" fontId="12" fillId="0" borderId="0" xfId="0" applyFont="1" applyFill="1" applyBorder="1" applyAlignment="1">
      <alignment wrapText="1"/>
    </xf>
    <xf numFmtId="0" fontId="7" fillId="0" borderId="7" xfId="0" applyNumberFormat="1" applyFont="1" applyFill="1" applyBorder="1" applyAlignment="1" applyProtection="1">
      <alignment horizontal="center" vertical="center" wrapText="1"/>
      <protection hidden="1"/>
    </xf>
    <xf numFmtId="0" fontId="11" fillId="0" borderId="7" xfId="0" applyFont="1" applyFill="1" applyBorder="1" applyAlignment="1">
      <alignment wrapText="1"/>
    </xf>
    <xf numFmtId="0" fontId="11" fillId="0" borderId="7"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Alignment="1">
      <alignment vertical="center" wrapText="1"/>
    </xf>
    <xf numFmtId="0" fontId="17" fillId="3" borderId="8" xfId="0" applyFont="1" applyFill="1" applyBorder="1" applyAlignment="1">
      <alignment horizontal="center" vertical="center" wrapText="1"/>
    </xf>
    <xf numFmtId="4" fontId="17" fillId="0" borderId="18" xfId="0" applyNumberFormat="1" applyFont="1" applyFill="1" applyBorder="1" applyAlignment="1">
      <alignment horizontal="right" wrapText="1"/>
    </xf>
    <xf numFmtId="4" fontId="17" fillId="0" borderId="19" xfId="0" applyNumberFormat="1" applyFont="1" applyFill="1" applyBorder="1" applyAlignment="1">
      <alignment wrapText="1"/>
    </xf>
    <xf numFmtId="4" fontId="18" fillId="0" borderId="20" xfId="0" applyNumberFormat="1" applyFont="1" applyFill="1" applyBorder="1" applyAlignment="1">
      <alignment horizontal="right" wrapText="1"/>
    </xf>
    <xf numFmtId="4" fontId="18" fillId="0" borderId="21" xfId="0" applyNumberFormat="1" applyFont="1" applyFill="1" applyBorder="1" applyAlignment="1">
      <alignment horizontal="right" wrapText="1"/>
    </xf>
    <xf numFmtId="4" fontId="17" fillId="0" borderId="22" xfId="0" applyNumberFormat="1" applyFont="1" applyFill="1" applyBorder="1" applyAlignment="1">
      <alignment horizontal="right" wrapText="1"/>
    </xf>
    <xf numFmtId="4" fontId="19" fillId="0" borderId="23" xfId="0" applyNumberFormat="1" applyFont="1" applyFill="1" applyBorder="1" applyAlignment="1">
      <alignment horizontal="right" wrapText="1"/>
    </xf>
    <xf numFmtId="4" fontId="19" fillId="0" borderId="9" xfId="0" applyNumberFormat="1" applyFont="1" applyFill="1" applyBorder="1" applyAlignment="1">
      <alignment wrapText="1"/>
    </xf>
    <xf numFmtId="4" fontId="17" fillId="0" borderId="9" xfId="0" applyNumberFormat="1" applyFont="1" applyFill="1" applyBorder="1" applyAlignment="1">
      <alignment wrapText="1"/>
    </xf>
    <xf numFmtId="4" fontId="19" fillId="0" borderId="7" xfId="0" applyNumberFormat="1" applyFont="1" applyFill="1" applyBorder="1" applyAlignment="1">
      <alignment horizontal="left" wrapText="1"/>
    </xf>
    <xf numFmtId="4" fontId="17" fillId="0" borderId="7" xfId="0" applyNumberFormat="1" applyFont="1" applyFill="1" applyBorder="1" applyAlignment="1">
      <alignment wrapText="1"/>
    </xf>
    <xf numFmtId="4" fontId="19" fillId="0" borderId="7" xfId="0" applyNumberFormat="1" applyFont="1" applyFill="1" applyBorder="1" applyAlignment="1">
      <alignment wrapText="1"/>
    </xf>
    <xf numFmtId="0" fontId="20" fillId="0" borderId="7" xfId="0" applyFont="1" applyFill="1" applyBorder="1" applyAlignment="1">
      <alignment horizontal="right" wrapText="1"/>
    </xf>
    <xf numFmtId="0" fontId="20" fillId="0" borderId="7" xfId="0" applyFont="1" applyFill="1" applyBorder="1" applyAlignment="1">
      <alignment wrapText="1"/>
    </xf>
    <xf numFmtId="0" fontId="20" fillId="0" borderId="7" xfId="0" applyFont="1" applyFill="1" applyBorder="1"/>
    <xf numFmtId="0" fontId="20" fillId="0" borderId="7" xfId="0" applyFont="1" applyBorder="1" applyAlignment="1">
      <alignment horizontal="right" wrapText="1"/>
    </xf>
    <xf numFmtId="0" fontId="20" fillId="0" borderId="7" xfId="0" applyFont="1" applyBorder="1" applyAlignment="1">
      <alignment wrapText="1"/>
    </xf>
    <xf numFmtId="1" fontId="20" fillId="0" borderId="7" xfId="0" applyNumberFormat="1" applyFont="1" applyFill="1" applyBorder="1" applyAlignment="1">
      <alignment wrapText="1"/>
    </xf>
    <xf numFmtId="0" fontId="21" fillId="0" borderId="7" xfId="0" applyFont="1" applyFill="1" applyBorder="1" applyAlignment="1">
      <alignment wrapText="1"/>
    </xf>
    <xf numFmtId="0" fontId="22" fillId="0" borderId="7" xfId="0" applyFont="1" applyFill="1" applyBorder="1" applyAlignment="1">
      <alignment wrapText="1"/>
    </xf>
    <xf numFmtId="0" fontId="8" fillId="0" borderId="0" xfId="0" applyFont="1" applyFill="1" applyBorder="1" applyAlignment="1">
      <alignment vertical="center" wrapText="1"/>
    </xf>
    <xf numFmtId="2" fontId="11" fillId="0" borderId="20" xfId="0" applyNumberFormat="1" applyFont="1" applyFill="1" applyBorder="1" applyAlignment="1">
      <alignment horizontal="center" vertical="center" wrapText="1"/>
    </xf>
    <xf numFmtId="0" fontId="0" fillId="0" borderId="0" xfId="0" applyFill="1" applyAlignment="1">
      <alignment wrapText="1"/>
    </xf>
    <xf numFmtId="0" fontId="23" fillId="0" borderId="0" xfId="0" applyFont="1" applyAlignment="1">
      <alignment wrapText="1"/>
    </xf>
    <xf numFmtId="0" fontId="23" fillId="0" borderId="0" xfId="0" applyFont="1" applyAlignment="1">
      <alignment horizontal="center" wrapText="1"/>
    </xf>
    <xf numFmtId="0" fontId="23" fillId="0" borderId="7" xfId="0" applyFont="1" applyBorder="1" applyAlignment="1">
      <alignment wrapText="1"/>
    </xf>
    <xf numFmtId="0" fontId="23" fillId="0" borderId="7" xfId="0" applyFont="1" applyBorder="1" applyAlignment="1">
      <alignment horizontal="center" wrapText="1"/>
    </xf>
    <xf numFmtId="0" fontId="23" fillId="0" borderId="9" xfId="0" applyFont="1" applyBorder="1" applyAlignment="1">
      <alignment wrapText="1"/>
    </xf>
    <xf numFmtId="165" fontId="3" fillId="0" borderId="9" xfId="0" applyNumberFormat="1" applyFont="1" applyFill="1" applyBorder="1" applyAlignment="1" applyProtection="1">
      <alignment horizontal="center" vertical="center" wrapText="1"/>
      <protection hidden="1"/>
    </xf>
    <xf numFmtId="0" fontId="14" fillId="0" borderId="9" xfId="0" applyFont="1" applyBorder="1" applyAlignment="1">
      <alignment horizontal="center" wrapText="1"/>
    </xf>
    <xf numFmtId="0" fontId="14" fillId="0" borderId="0" xfId="0" applyFont="1" applyBorder="1" applyAlignment="1">
      <alignment wrapText="1"/>
    </xf>
    <xf numFmtId="0" fontId="14" fillId="0" borderId="0" xfId="0" applyFont="1" applyBorder="1" applyAlignment="1"/>
    <xf numFmtId="0" fontId="14" fillId="0" borderId="0" xfId="0" applyFont="1" applyFill="1" applyBorder="1" applyAlignment="1">
      <alignment wrapText="1"/>
    </xf>
    <xf numFmtId="0" fontId="23" fillId="0" borderId="29" xfId="0" applyFont="1" applyBorder="1" applyAlignment="1">
      <alignment wrapText="1"/>
    </xf>
    <xf numFmtId="0" fontId="14" fillId="0" borderId="30" xfId="0" applyFont="1" applyBorder="1" applyAlignment="1">
      <alignment horizontal="center" wrapText="1"/>
    </xf>
    <xf numFmtId="0" fontId="23" fillId="0" borderId="20" xfId="0" applyFont="1" applyBorder="1" applyAlignment="1">
      <alignment wrapText="1"/>
    </xf>
    <xf numFmtId="0" fontId="23" fillId="0" borderId="21" xfId="0" applyFont="1" applyBorder="1" applyAlignment="1">
      <alignment horizontal="center" wrapText="1"/>
    </xf>
    <xf numFmtId="0" fontId="14" fillId="0" borderId="22" xfId="0" applyFont="1" applyBorder="1" applyAlignment="1">
      <alignment wrapText="1"/>
    </xf>
    <xf numFmtId="0" fontId="14" fillId="0" borderId="25" xfId="0" applyFont="1" applyBorder="1" applyAlignment="1">
      <alignment wrapText="1"/>
    </xf>
    <xf numFmtId="0" fontId="14" fillId="0" borderId="25" xfId="0" applyFont="1" applyBorder="1" applyAlignment="1">
      <alignment horizontal="center" wrapText="1"/>
    </xf>
    <xf numFmtId="0" fontId="14" fillId="0" borderId="23" xfId="0" applyFont="1" applyBorder="1" applyAlignment="1">
      <alignment horizontal="center" wrapText="1"/>
    </xf>
    <xf numFmtId="0" fontId="0" fillId="0" borderId="0" xfId="0" applyBorder="1" applyAlignment="1">
      <alignment wrapText="1"/>
    </xf>
    <xf numFmtId="0" fontId="18" fillId="0" borderId="20" xfId="0" applyFont="1" applyBorder="1" applyAlignment="1">
      <alignment horizontal="right" wrapText="1"/>
    </xf>
    <xf numFmtId="0" fontId="18" fillId="0" borderId="7" xfId="0" applyFont="1" applyBorder="1" applyAlignment="1">
      <alignment wrapText="1"/>
    </xf>
    <xf numFmtId="0" fontId="18" fillId="0" borderId="7" xfId="0" applyFont="1" applyBorder="1" applyAlignment="1">
      <alignment horizontal="center" wrapText="1"/>
    </xf>
    <xf numFmtId="0" fontId="18" fillId="0" borderId="21" xfId="0" applyFont="1" applyBorder="1" applyAlignment="1">
      <alignment horizontal="center" wrapText="1"/>
    </xf>
    <xf numFmtId="0" fontId="14" fillId="0" borderId="22"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3" xfId="0"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Border="1" applyAlignment="1">
      <alignment wrapText="1"/>
    </xf>
    <xf numFmtId="0" fontId="18" fillId="0" borderId="0" xfId="0" applyFont="1" applyBorder="1" applyAlignment="1">
      <alignment horizontal="right" wrapText="1"/>
    </xf>
    <xf numFmtId="0" fontId="23" fillId="0" borderId="0" xfId="0" applyFont="1" applyAlignment="1"/>
    <xf numFmtId="0" fontId="14" fillId="0" borderId="0" xfId="0" applyFont="1" applyFill="1" applyBorder="1" applyAlignment="1">
      <alignment horizontal="left" wrapText="1"/>
    </xf>
    <xf numFmtId="0" fontId="24" fillId="0" borderId="0" xfId="0" applyFont="1" applyFill="1" applyBorder="1" applyAlignment="1">
      <alignment horizontal="right" wrapText="1"/>
    </xf>
    <xf numFmtId="0" fontId="23" fillId="0" borderId="0" xfId="0" applyFont="1"/>
    <xf numFmtId="0" fontId="23" fillId="0" borderId="7" xfId="0" applyFont="1" applyBorder="1"/>
    <xf numFmtId="164" fontId="23" fillId="0" borderId="7" xfId="1" applyFont="1" applyBorder="1"/>
    <xf numFmtId="0" fontId="25" fillId="0" borderId="7" xfId="0" applyFont="1" applyBorder="1" applyAlignment="1">
      <alignment horizontal="right"/>
    </xf>
    <xf numFmtId="164" fontId="23" fillId="0" borderId="7" xfId="0" applyNumberFormat="1" applyFont="1" applyBorder="1"/>
    <xf numFmtId="164" fontId="23" fillId="0" borderId="7" xfId="1" applyFont="1" applyBorder="1" applyAlignment="1">
      <alignment horizontal="right"/>
    </xf>
    <xf numFmtId="164" fontId="9" fillId="0" borderId="7" xfId="1" applyFont="1" applyFill="1" applyBorder="1" applyAlignment="1">
      <alignment horizontal="left" vertical="center" wrapText="1" indent="1"/>
    </xf>
    <xf numFmtId="164" fontId="23" fillId="0" borderId="7" xfId="1" applyFont="1" applyBorder="1" applyAlignment="1">
      <alignment horizontal="left" indent="1"/>
    </xf>
    <xf numFmtId="2" fontId="23" fillId="0" borderId="7" xfId="0" applyNumberFormat="1" applyFont="1" applyBorder="1" applyAlignment="1">
      <alignment horizontal="center" wrapText="1"/>
    </xf>
    <xf numFmtId="2" fontId="14" fillId="0" borderId="25" xfId="0" applyNumberFormat="1" applyFont="1" applyBorder="1" applyAlignment="1">
      <alignment horizontal="center" vertical="center" wrapText="1"/>
    </xf>
    <xf numFmtId="2" fontId="23" fillId="0" borderId="7" xfId="0" quotePrefix="1" applyNumberFormat="1" applyFont="1" applyBorder="1" applyAlignment="1">
      <alignment horizontal="center" wrapText="1"/>
    </xf>
    <xf numFmtId="0" fontId="26" fillId="0" borderId="0" xfId="0" applyFont="1" applyFill="1" applyBorder="1" applyAlignment="1">
      <alignment horizontal="center" wrapText="1"/>
    </xf>
    <xf numFmtId="165" fontId="6" fillId="0" borderId="22" xfId="0" applyNumberFormat="1" applyFont="1" applyFill="1" applyBorder="1" applyAlignment="1" applyProtection="1">
      <alignment horizontal="left" vertical="center" wrapText="1"/>
      <protection hidden="1"/>
    </xf>
    <xf numFmtId="0" fontId="5" fillId="0" borderId="31" xfId="0" applyFont="1" applyFill="1" applyBorder="1" applyAlignment="1" applyProtection="1">
      <alignment horizontal="center" vertical="center" wrapText="1"/>
      <protection hidden="1"/>
    </xf>
    <xf numFmtId="0" fontId="11" fillId="0" borderId="8" xfId="0" applyFont="1" applyFill="1" applyBorder="1" applyAlignment="1">
      <alignment horizontal="center" vertical="center" wrapText="1"/>
    </xf>
    <xf numFmtId="0" fontId="11" fillId="0" borderId="14" xfId="0" applyFont="1" applyFill="1" applyBorder="1" applyAlignment="1"/>
    <xf numFmtId="0" fontId="7" fillId="0" borderId="37" xfId="0" applyFont="1" applyFill="1" applyBorder="1" applyAlignment="1">
      <alignment horizontal="left"/>
    </xf>
    <xf numFmtId="0" fontId="7" fillId="0" borderId="37" xfId="0" applyFont="1" applyFill="1" applyBorder="1" applyAlignment="1"/>
    <xf numFmtId="0" fontId="11" fillId="0" borderId="39" xfId="0" applyFont="1" applyFill="1" applyBorder="1" applyAlignment="1"/>
    <xf numFmtId="2" fontId="7" fillId="0" borderId="13" xfId="0" applyNumberFormat="1" applyFont="1" applyFill="1" applyBorder="1" applyAlignment="1"/>
    <xf numFmtId="0" fontId="0" fillId="0" borderId="39" xfId="0" applyBorder="1" applyAlignment="1">
      <alignment wrapText="1"/>
    </xf>
    <xf numFmtId="0" fontId="26" fillId="0" borderId="13" xfId="0" applyFont="1" applyFill="1" applyBorder="1" applyAlignment="1">
      <alignment horizontal="center" wrapText="1"/>
    </xf>
    <xf numFmtId="0" fontId="0" fillId="0" borderId="13" xfId="0" applyBorder="1" applyAlignment="1">
      <alignment wrapText="1"/>
    </xf>
    <xf numFmtId="0" fontId="0" fillId="0" borderId="15" xfId="0" applyBorder="1" applyAlignment="1">
      <alignment wrapText="1"/>
    </xf>
    <xf numFmtId="0" fontId="0" fillId="0" borderId="40" xfId="0" applyBorder="1" applyAlignment="1">
      <alignment wrapText="1"/>
    </xf>
    <xf numFmtId="0" fontId="0" fillId="0" borderId="16" xfId="0" applyBorder="1" applyAlignment="1">
      <alignment wrapText="1"/>
    </xf>
    <xf numFmtId="0" fontId="9" fillId="0" borderId="39" xfId="0" applyFont="1" applyFill="1" applyBorder="1" applyAlignment="1">
      <alignment wrapText="1"/>
    </xf>
    <xf numFmtId="0" fontId="4" fillId="0" borderId="13" xfId="0" applyFont="1" applyFill="1" applyBorder="1" applyAlignment="1" applyProtection="1">
      <alignment horizontal="centerContinuous" vertical="center" wrapText="1"/>
      <protection hidden="1"/>
    </xf>
    <xf numFmtId="0" fontId="10" fillId="0" borderId="15" xfId="0" applyFont="1" applyFill="1" applyBorder="1" applyAlignment="1">
      <alignment wrapText="1"/>
    </xf>
    <xf numFmtId="0" fontId="9" fillId="0" borderId="40" xfId="0" applyFont="1" applyFill="1" applyBorder="1" applyAlignment="1">
      <alignment wrapText="1"/>
    </xf>
    <xf numFmtId="0" fontId="7" fillId="0" borderId="40" xfId="0" applyFont="1" applyFill="1" applyBorder="1" applyAlignment="1" applyProtection="1">
      <alignment vertical="center" wrapText="1"/>
      <protection hidden="1"/>
    </xf>
    <xf numFmtId="0" fontId="6" fillId="0" borderId="40" xfId="0" applyFont="1" applyFill="1" applyBorder="1" applyAlignment="1" applyProtection="1">
      <alignment horizontal="left" vertical="center" wrapText="1"/>
      <protection hidden="1"/>
    </xf>
    <xf numFmtId="0" fontId="4" fillId="0" borderId="40" xfId="0" applyFont="1" applyFill="1" applyBorder="1" applyAlignment="1" applyProtection="1">
      <alignment horizontal="left" vertical="center" wrapText="1"/>
      <protection hidden="1"/>
    </xf>
    <xf numFmtId="165" fontId="4" fillId="0" borderId="40" xfId="0" applyNumberFormat="1" applyFont="1" applyFill="1" applyBorder="1" applyAlignment="1" applyProtection="1">
      <alignment horizontal="right" vertical="center" wrapText="1"/>
      <protection hidden="1"/>
    </xf>
    <xf numFmtId="0" fontId="4" fillId="0" borderId="16" xfId="0" applyFont="1" applyFill="1" applyBorder="1" applyAlignment="1" applyProtection="1">
      <alignment horizontal="left" vertical="center" wrapText="1"/>
      <protection hidden="1"/>
    </xf>
    <xf numFmtId="0" fontId="7" fillId="0" borderId="13" xfId="0" applyFont="1" applyFill="1" applyBorder="1" applyAlignment="1"/>
    <xf numFmtId="0" fontId="7" fillId="0" borderId="37" xfId="0" applyFont="1" applyFill="1" applyBorder="1" applyAlignment="1">
      <alignment horizontal="center" vertical="center"/>
    </xf>
    <xf numFmtId="0" fontId="11" fillId="0" borderId="37" xfId="0" applyFont="1" applyFill="1" applyBorder="1" applyAlignment="1">
      <alignment horizontal="center" vertical="center" wrapText="1"/>
    </xf>
    <xf numFmtId="0" fontId="0" fillId="0" borderId="0" xfId="0" applyBorder="1" applyAlignment="1">
      <alignment vertical="center" wrapText="1"/>
    </xf>
    <xf numFmtId="0" fontId="12" fillId="0" borderId="13" xfId="0" applyFont="1" applyFill="1" applyBorder="1" applyAlignment="1">
      <alignment wrapText="1"/>
    </xf>
    <xf numFmtId="0" fontId="0" fillId="0" borderId="40" xfId="0" applyBorder="1" applyAlignment="1">
      <alignment vertical="center" wrapText="1"/>
    </xf>
    <xf numFmtId="0" fontId="0" fillId="0" borderId="37" xfId="0" applyBorder="1" applyAlignment="1">
      <alignment wrapText="1"/>
    </xf>
    <xf numFmtId="0" fontId="0" fillId="0" borderId="38" xfId="0" applyBorder="1" applyAlignment="1">
      <alignment wrapText="1"/>
    </xf>
    <xf numFmtId="0" fontId="7" fillId="0" borderId="21" xfId="0" applyFont="1" applyFill="1" applyBorder="1" applyAlignment="1">
      <alignment horizontal="center" vertical="center" wrapText="1"/>
    </xf>
    <xf numFmtId="44" fontId="7" fillId="0" borderId="21" xfId="2" applyFont="1" applyFill="1" applyBorder="1" applyAlignment="1" applyProtection="1">
      <alignment horizontal="right" vertical="center" wrapText="1"/>
      <protection hidden="1"/>
    </xf>
    <xf numFmtId="0" fontId="7" fillId="0" borderId="43" xfId="0" applyFont="1" applyFill="1" applyBorder="1" applyAlignment="1">
      <alignment horizontal="center" vertical="center" wrapText="1"/>
    </xf>
    <xf numFmtId="9" fontId="5" fillId="0" borderId="32" xfId="0" applyNumberFormat="1" applyFont="1" applyFill="1" applyBorder="1" applyAlignment="1" applyProtection="1">
      <alignment horizontal="center" vertical="center" wrapText="1"/>
      <protection hidden="1"/>
    </xf>
    <xf numFmtId="165" fontId="5" fillId="0" borderId="18" xfId="0" applyNumberFormat="1" applyFont="1" applyFill="1" applyBorder="1" applyAlignment="1" applyProtection="1">
      <alignment horizontal="left" vertical="center" wrapText="1"/>
      <protection hidden="1"/>
    </xf>
    <xf numFmtId="44" fontId="5" fillId="0" borderId="19" xfId="2" applyFont="1" applyFill="1" applyBorder="1" applyAlignment="1" applyProtection="1">
      <alignment horizontal="right" vertical="center" wrapText="1"/>
      <protection hidden="1"/>
    </xf>
    <xf numFmtId="44" fontId="5" fillId="0" borderId="21" xfId="2" applyFont="1" applyFill="1" applyBorder="1" applyAlignment="1">
      <alignment horizontal="right" vertical="center" wrapText="1"/>
    </xf>
    <xf numFmtId="44" fontId="5" fillId="0" borderId="23" xfId="2" applyFont="1" applyFill="1" applyBorder="1" applyAlignment="1" applyProtection="1">
      <alignment horizontal="right" vertical="center" wrapText="1"/>
      <protection hidden="1"/>
    </xf>
    <xf numFmtId="1" fontId="5" fillId="5" borderId="45" xfId="0" quotePrefix="1" applyNumberFormat="1" applyFont="1" applyFill="1" applyBorder="1" applyAlignment="1" applyProtection="1">
      <alignment horizontal="center" vertical="center" wrapText="1"/>
      <protection locked="0"/>
    </xf>
    <xf numFmtId="0" fontId="11" fillId="5" borderId="31" xfId="0" applyFont="1" applyFill="1" applyBorder="1" applyAlignment="1">
      <alignment horizontal="center" vertical="center" wrapText="1"/>
    </xf>
    <xf numFmtId="0" fontId="7" fillId="5" borderId="32" xfId="0" applyFont="1" applyFill="1" applyBorder="1" applyAlignment="1">
      <alignment horizontal="center" vertical="center" wrapText="1"/>
    </xf>
    <xf numFmtId="44" fontId="7" fillId="5" borderId="32" xfId="2" applyFont="1" applyFill="1" applyBorder="1" applyAlignment="1" applyProtection="1">
      <alignment horizontal="right" vertical="center" wrapText="1"/>
      <protection hidden="1"/>
    </xf>
    <xf numFmtId="1" fontId="5" fillId="0" borderId="49" xfId="0" quotePrefix="1" applyNumberFormat="1" applyFont="1" applyFill="1" applyBorder="1" applyAlignment="1" applyProtection="1">
      <alignment horizontal="center" vertical="center" wrapText="1"/>
      <protection locked="0"/>
    </xf>
    <xf numFmtId="0" fontId="21" fillId="0" borderId="7" xfId="0" applyFont="1" applyBorder="1" applyAlignment="1">
      <alignment horizontal="justify" vertical="center"/>
    </xf>
    <xf numFmtId="1" fontId="5" fillId="0" borderId="50" xfId="0" quotePrefix="1" applyNumberFormat="1" applyFont="1" applyFill="1" applyBorder="1" applyAlignment="1" applyProtection="1">
      <alignment horizontal="center" vertical="center" wrapText="1"/>
      <protection locked="0"/>
    </xf>
    <xf numFmtId="0" fontId="21" fillId="0" borderId="9" xfId="0" applyFont="1" applyBorder="1" applyAlignment="1">
      <alignment horizontal="justify" vertical="center"/>
    </xf>
    <xf numFmtId="0" fontId="7" fillId="0" borderId="9" xfId="0" applyNumberFormat="1" applyFont="1" applyFill="1" applyBorder="1" applyAlignment="1" applyProtection="1">
      <alignment horizontal="center" vertical="center" wrapText="1"/>
      <protection hidden="1"/>
    </xf>
    <xf numFmtId="0" fontId="7" fillId="0" borderId="30" xfId="0" applyFont="1" applyFill="1" applyBorder="1" applyAlignment="1">
      <alignment horizontal="center" vertical="center" wrapText="1"/>
    </xf>
    <xf numFmtId="44" fontId="7" fillId="0" borderId="30" xfId="2" applyFont="1" applyFill="1" applyBorder="1" applyAlignment="1" applyProtection="1">
      <alignment horizontal="right" vertical="center" wrapText="1"/>
      <protection hidden="1"/>
    </xf>
    <xf numFmtId="0" fontId="9" fillId="0" borderId="45" xfId="0" applyFont="1" applyFill="1" applyBorder="1" applyAlignment="1">
      <alignment horizontal="center" vertical="center" wrapText="1"/>
    </xf>
    <xf numFmtId="0" fontId="5" fillId="0" borderId="47" xfId="0" applyFont="1" applyFill="1" applyBorder="1" applyAlignment="1">
      <alignment horizontal="center" vertical="center" wrapText="1"/>
    </xf>
    <xf numFmtId="165" fontId="5" fillId="0" borderId="47" xfId="0" applyNumberFormat="1" applyFont="1" applyFill="1" applyBorder="1" applyAlignment="1" applyProtection="1">
      <alignment horizontal="center" vertical="center" wrapText="1"/>
      <protection hidden="1"/>
    </xf>
    <xf numFmtId="166" fontId="5" fillId="0" borderId="32" xfId="0" applyNumberFormat="1" applyFont="1" applyFill="1" applyBorder="1" applyAlignment="1" applyProtection="1">
      <alignment horizontal="center" vertical="center" wrapText="1"/>
      <protection hidden="1"/>
    </xf>
    <xf numFmtId="1" fontId="5" fillId="0" borderId="51" xfId="0" quotePrefix="1" applyNumberFormat="1" applyFont="1" applyFill="1" applyBorder="1" applyAlignment="1" applyProtection="1">
      <alignment horizontal="center" vertical="center" wrapText="1"/>
      <protection locked="0"/>
    </xf>
    <xf numFmtId="0" fontId="21" fillId="0" borderId="8" xfId="0" applyFont="1" applyBorder="1" applyAlignment="1">
      <alignment horizontal="justify" vertical="center"/>
    </xf>
    <xf numFmtId="44" fontId="7" fillId="0" borderId="44" xfId="2" applyFont="1" applyFill="1" applyBorder="1" applyAlignment="1" applyProtection="1">
      <alignment horizontal="right" vertical="center" wrapText="1"/>
      <protection hidden="1"/>
    </xf>
    <xf numFmtId="0" fontId="21" fillId="5" borderId="46" xfId="0" applyFont="1" applyFill="1" applyBorder="1" applyAlignment="1">
      <alignment vertical="center" wrapText="1"/>
    </xf>
    <xf numFmtId="44" fontId="7" fillId="5" borderId="47" xfId="2" applyFont="1" applyFill="1" applyBorder="1" applyAlignment="1">
      <alignment horizontal="left" vertical="center" wrapText="1"/>
    </xf>
    <xf numFmtId="165" fontId="6" fillId="0" borderId="52" xfId="0" applyNumberFormat="1" applyFont="1" applyFill="1" applyBorder="1" applyAlignment="1" applyProtection="1">
      <alignment horizontal="left" vertical="center" wrapText="1"/>
      <protection hidden="1"/>
    </xf>
    <xf numFmtId="44" fontId="11" fillId="0" borderId="20" xfId="2" applyFont="1" applyFill="1" applyBorder="1" applyAlignment="1">
      <alignment horizontal="right" vertical="center" wrapText="1"/>
    </xf>
    <xf numFmtId="44" fontId="7" fillId="0" borderId="29" xfId="2" applyFont="1" applyFill="1" applyBorder="1" applyAlignment="1">
      <alignment horizontal="right" vertical="center" wrapText="1"/>
    </xf>
    <xf numFmtId="44" fontId="7" fillId="0" borderId="20" xfId="2" applyFont="1" applyFill="1" applyBorder="1" applyAlignment="1">
      <alignment horizontal="right" vertical="center" wrapText="1"/>
    </xf>
    <xf numFmtId="44" fontId="7" fillId="0" borderId="24" xfId="2" applyFont="1" applyFill="1" applyBorder="1" applyAlignment="1">
      <alignment horizontal="right" vertical="center" wrapText="1"/>
    </xf>
    <xf numFmtId="44" fontId="5" fillId="0" borderId="42" xfId="2" applyNumberFormat="1" applyFont="1" applyFill="1" applyBorder="1" applyAlignment="1" applyProtection="1">
      <alignment horizontal="right" vertical="center" wrapText="1"/>
      <protection hidden="1"/>
    </xf>
    <xf numFmtId="165" fontId="6" fillId="0" borderId="18" xfId="0" applyNumberFormat="1" applyFont="1" applyFill="1" applyBorder="1" applyAlignment="1" applyProtection="1">
      <alignment horizontal="left" vertical="center" wrapText="1"/>
      <protection hidden="1"/>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6" xfId="0" applyFont="1" applyFill="1" applyBorder="1" applyAlignment="1">
      <alignment horizontal="center" wrapText="1"/>
    </xf>
    <xf numFmtId="0" fontId="14" fillId="0" borderId="27" xfId="0" applyFont="1" applyFill="1" applyBorder="1" applyAlignment="1">
      <alignment horizontal="center" wrapText="1"/>
    </xf>
    <xf numFmtId="0" fontId="14" fillId="0" borderId="28" xfId="0" applyFont="1" applyFill="1" applyBorder="1" applyAlignment="1">
      <alignment horizontal="center" wrapText="1"/>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5" fillId="0" borderId="4" xfId="0" applyFont="1" applyFill="1" applyBorder="1" applyAlignment="1" applyProtection="1">
      <alignment horizontal="right" vertical="center" wrapText="1"/>
      <protection hidden="1"/>
    </xf>
    <xf numFmtId="0" fontId="5" fillId="0" borderId="5" xfId="0" applyFont="1" applyFill="1" applyBorder="1" applyAlignment="1" applyProtection="1">
      <alignment horizontal="right" vertical="center" wrapText="1"/>
      <protection hidden="1"/>
    </xf>
    <xf numFmtId="0" fontId="5" fillId="0" borderId="36" xfId="0" applyFont="1" applyFill="1" applyBorder="1" applyAlignment="1" applyProtection="1">
      <alignment horizontal="right" vertical="center" wrapText="1"/>
      <protection hidden="1"/>
    </xf>
    <xf numFmtId="0" fontId="13" fillId="0" borderId="14"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6" fillId="0" borderId="14" xfId="0" applyFont="1" applyFill="1" applyBorder="1" applyAlignment="1">
      <alignment horizontal="left" vertical="top" wrapText="1"/>
    </xf>
    <xf numFmtId="0" fontId="6" fillId="0" borderId="37" xfId="0" applyFont="1" applyFill="1" applyBorder="1" applyAlignment="1">
      <alignment horizontal="left" vertical="top" wrapText="1"/>
    </xf>
    <xf numFmtId="0" fontId="6" fillId="0" borderId="38" xfId="0" applyFont="1" applyFill="1" applyBorder="1" applyAlignment="1">
      <alignment horizontal="left" vertical="top" wrapText="1"/>
    </xf>
    <xf numFmtId="0" fontId="6" fillId="0" borderId="3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40" xfId="0" applyFont="1" applyFill="1" applyBorder="1" applyAlignment="1">
      <alignment horizontal="left" vertical="top" wrapText="1"/>
    </xf>
    <xf numFmtId="0" fontId="6" fillId="0" borderId="16" xfId="0" applyFont="1" applyFill="1" applyBorder="1" applyAlignment="1">
      <alignment horizontal="left" vertical="top" wrapText="1"/>
    </xf>
    <xf numFmtId="0" fontId="28" fillId="4" borderId="33" xfId="0" applyFont="1" applyFill="1" applyBorder="1" applyAlignment="1">
      <alignment horizontal="center" wrapText="1"/>
    </xf>
    <xf numFmtId="0" fontId="28" fillId="4" borderId="34" xfId="0" applyFont="1" applyFill="1" applyBorder="1" applyAlignment="1">
      <alignment horizontal="center" wrapText="1"/>
    </xf>
    <xf numFmtId="0" fontId="28" fillId="4" borderId="35" xfId="0" applyFont="1" applyFill="1" applyBorder="1" applyAlignment="1">
      <alignment horizontal="center" wrapText="1"/>
    </xf>
    <xf numFmtId="0" fontId="31" fillId="0" borderId="44" xfId="0" applyFont="1" applyFill="1" applyBorder="1" applyAlignment="1">
      <alignment horizontal="center" vertical="center" textRotation="90" wrapText="1"/>
    </xf>
    <xf numFmtId="0" fontId="5" fillId="0" borderId="40" xfId="0" applyFont="1" applyFill="1" applyBorder="1" applyAlignment="1" applyProtection="1">
      <alignment horizontal="right" vertical="center" wrapText="1"/>
      <protection hidden="1"/>
    </xf>
    <xf numFmtId="0" fontId="5" fillId="0" borderId="16" xfId="0" applyFont="1" applyFill="1" applyBorder="1" applyAlignment="1" applyProtection="1">
      <alignment horizontal="right" vertical="center" wrapText="1"/>
      <protection hidden="1"/>
    </xf>
    <xf numFmtId="0" fontId="5" fillId="0" borderId="11" xfId="0" applyFont="1" applyFill="1" applyBorder="1" applyAlignment="1" applyProtection="1">
      <alignment horizontal="right" vertical="center" wrapText="1"/>
      <protection hidden="1"/>
    </xf>
    <xf numFmtId="0" fontId="5" fillId="0" borderId="12" xfId="0" applyFont="1" applyFill="1" applyBorder="1" applyAlignment="1" applyProtection="1">
      <alignment horizontal="right" vertical="center" wrapText="1"/>
      <protection hidden="1"/>
    </xf>
    <xf numFmtId="0" fontId="5" fillId="0" borderId="34" xfId="0" applyFont="1" applyFill="1" applyBorder="1" applyAlignment="1" applyProtection="1">
      <alignment horizontal="right" vertical="center" wrapText="1"/>
      <protection hidden="1"/>
    </xf>
    <xf numFmtId="0" fontId="5" fillId="0" borderId="35" xfId="0" applyFont="1" applyFill="1" applyBorder="1" applyAlignment="1" applyProtection="1">
      <alignment horizontal="right" vertical="center" wrapText="1"/>
      <protection hidden="1"/>
    </xf>
    <xf numFmtId="0" fontId="5" fillId="0" borderId="48" xfId="0" applyFont="1" applyFill="1" applyBorder="1" applyAlignment="1" applyProtection="1">
      <alignment horizontal="right" vertical="center" wrapText="1"/>
      <protection hidden="1"/>
    </xf>
    <xf numFmtId="0" fontId="5" fillId="0" borderId="53" xfId="0" applyFont="1" applyFill="1" applyBorder="1" applyAlignment="1" applyProtection="1">
      <alignment horizontal="right" vertical="center" wrapText="1"/>
      <protection hidden="1"/>
    </xf>
    <xf numFmtId="0" fontId="5" fillId="0" borderId="54" xfId="0" applyFont="1" applyFill="1" applyBorder="1" applyAlignment="1" applyProtection="1">
      <alignment horizontal="right" vertical="center" wrapText="1"/>
      <protection hidden="1"/>
    </xf>
    <xf numFmtId="0" fontId="16" fillId="2" borderId="17"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34" fillId="0" borderId="41" xfId="0" applyFont="1" applyFill="1" applyBorder="1" applyAlignment="1">
      <alignment horizontal="center" wrapText="1"/>
    </xf>
    <xf numFmtId="0" fontId="34" fillId="0" borderId="56" xfId="0" applyFont="1" applyFill="1" applyBorder="1" applyAlignment="1">
      <alignment horizontal="center" wrapText="1"/>
    </xf>
    <xf numFmtId="0" fontId="34" fillId="0" borderId="3" xfId="0" applyFont="1" applyFill="1" applyBorder="1" applyAlignment="1">
      <alignment horizontal="center" wrapText="1"/>
    </xf>
    <xf numFmtId="0" fontId="34" fillId="0" borderId="6" xfId="0" applyFont="1" applyFill="1" applyBorder="1" applyAlignment="1">
      <alignment horizontal="center" wrapText="1"/>
    </xf>
    <xf numFmtId="0" fontId="9" fillId="0" borderId="1" xfId="0" applyFont="1" applyFill="1" applyBorder="1" applyAlignment="1">
      <alignment horizontal="center" wrapText="1"/>
    </xf>
    <xf numFmtId="0" fontId="9" fillId="0" borderId="3" xfId="0" applyFont="1" applyFill="1" applyBorder="1" applyAlignment="1">
      <alignment horizontal="center" wrapText="1"/>
    </xf>
    <xf numFmtId="0" fontId="9" fillId="0" borderId="17" xfId="0" applyFont="1" applyFill="1" applyBorder="1" applyAlignment="1">
      <alignment horizontal="center" wrapText="1"/>
    </xf>
    <xf numFmtId="0" fontId="9" fillId="0" borderId="55" xfId="0" applyFont="1" applyFill="1" applyBorder="1" applyAlignment="1">
      <alignment horizontal="center" wrapText="1"/>
    </xf>
    <xf numFmtId="0" fontId="9" fillId="0" borderId="4" xfId="0" applyFont="1" applyFill="1" applyBorder="1" applyAlignment="1">
      <alignment horizontal="center" wrapText="1"/>
    </xf>
    <xf numFmtId="0" fontId="9" fillId="0" borderId="6" xfId="0" applyFont="1" applyFill="1" applyBorder="1" applyAlignment="1">
      <alignment horizontal="center" wrapText="1"/>
    </xf>
    <xf numFmtId="0" fontId="34" fillId="6" borderId="56" xfId="0" applyFont="1" applyFill="1" applyBorder="1" applyAlignment="1">
      <alignment horizontal="center" wrapText="1"/>
    </xf>
    <xf numFmtId="0" fontId="34" fillId="6" borderId="3" xfId="0" applyFont="1" applyFill="1" applyBorder="1" applyAlignment="1">
      <alignment horizontal="center" wrapText="1"/>
    </xf>
    <xf numFmtId="0" fontId="5" fillId="6" borderId="48" xfId="0" applyFont="1" applyFill="1" applyBorder="1" applyAlignment="1" applyProtection="1">
      <alignment horizontal="right" vertical="center" wrapText="1"/>
      <protection hidden="1"/>
    </xf>
    <xf numFmtId="0" fontId="5" fillId="6" borderId="53" xfId="0" applyFont="1" applyFill="1" applyBorder="1" applyAlignment="1" applyProtection="1">
      <alignment horizontal="right" vertical="center" wrapText="1"/>
      <protection hidden="1"/>
    </xf>
    <xf numFmtId="0" fontId="5" fillId="6" borderId="54" xfId="0" applyFont="1" applyFill="1" applyBorder="1" applyAlignment="1" applyProtection="1">
      <alignment horizontal="right" vertical="center" wrapText="1"/>
      <protection hidden="1"/>
    </xf>
    <xf numFmtId="165" fontId="6" fillId="6" borderId="18" xfId="0" applyNumberFormat="1" applyFont="1" applyFill="1" applyBorder="1" applyAlignment="1" applyProtection="1">
      <alignment horizontal="left" vertical="center" wrapText="1"/>
      <protection hidden="1"/>
    </xf>
    <xf numFmtId="44" fontId="5" fillId="6" borderId="19" xfId="2" applyFont="1" applyFill="1" applyBorder="1" applyAlignment="1" applyProtection="1">
      <alignment horizontal="right" vertical="center" wrapText="1"/>
      <protection hidden="1"/>
    </xf>
    <xf numFmtId="0" fontId="34" fillId="6" borderId="41" xfId="0" applyFont="1" applyFill="1" applyBorder="1" applyAlignment="1">
      <alignment horizontal="center" wrapText="1"/>
    </xf>
    <xf numFmtId="0" fontId="34" fillId="6" borderId="6" xfId="0" applyFont="1" applyFill="1" applyBorder="1" applyAlignment="1">
      <alignment horizontal="center" wrapText="1"/>
    </xf>
    <xf numFmtId="0" fontId="5" fillId="6" borderId="4" xfId="0" applyFont="1" applyFill="1" applyBorder="1" applyAlignment="1" applyProtection="1">
      <alignment horizontal="right" vertical="center" wrapText="1"/>
      <protection hidden="1"/>
    </xf>
    <xf numFmtId="0" fontId="5" fillId="6" borderId="5" xfId="0" applyFont="1" applyFill="1" applyBorder="1" applyAlignment="1" applyProtection="1">
      <alignment horizontal="right" vertical="center" wrapText="1"/>
      <protection hidden="1"/>
    </xf>
    <xf numFmtId="0" fontId="5" fillId="6" borderId="36" xfId="0" applyFont="1" applyFill="1" applyBorder="1" applyAlignment="1" applyProtection="1">
      <alignment horizontal="right" vertical="center" wrapText="1"/>
      <protection hidden="1"/>
    </xf>
    <xf numFmtId="165" fontId="6" fillId="6" borderId="52" xfId="0" applyNumberFormat="1" applyFont="1" applyFill="1" applyBorder="1" applyAlignment="1" applyProtection="1">
      <alignment horizontal="left" vertical="center" wrapText="1"/>
      <protection hidden="1"/>
    </xf>
    <xf numFmtId="44" fontId="5" fillId="6" borderId="42" xfId="2" applyNumberFormat="1" applyFont="1" applyFill="1" applyBorder="1" applyAlignment="1" applyProtection="1">
      <alignment horizontal="right" vertical="center" wrapText="1"/>
      <protection hidden="1"/>
    </xf>
    <xf numFmtId="0" fontId="37" fillId="5" borderId="45" xfId="0" applyFont="1" applyFill="1" applyBorder="1" applyAlignment="1">
      <alignment horizontal="center" vertical="center" textRotation="90"/>
    </xf>
    <xf numFmtId="0" fontId="38" fillId="5" borderId="45" xfId="0" applyFont="1" applyFill="1" applyBorder="1" applyAlignment="1">
      <alignment horizontal="center" vertical="center" textRotation="90"/>
    </xf>
  </cellXfs>
  <cellStyles count="3">
    <cellStyle name="Milliers" xfId="1" builtinId="3"/>
    <cellStyle name="Monétaire"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86"/>
  <sheetViews>
    <sheetView topLeftCell="A13" zoomScaleNormal="100" workbookViewId="0">
      <selection activeCell="E32" sqref="E32"/>
    </sheetView>
  </sheetViews>
  <sheetFormatPr baseColWidth="10" defaultRowHeight="16.5" x14ac:dyDescent="0.3"/>
  <cols>
    <col min="1" max="1" width="11.42578125" style="46"/>
    <col min="2" max="2" width="23" style="46" customWidth="1"/>
    <col min="3" max="3" width="16.85546875" style="46" customWidth="1"/>
    <col min="4" max="9" width="13.28515625" style="47" customWidth="1"/>
    <col min="10" max="16384" width="11.42578125" style="46"/>
  </cols>
  <sheetData>
    <row r="2" spans="1:12" ht="33" x14ac:dyDescent="0.3">
      <c r="A2" s="46" t="s">
        <v>44</v>
      </c>
    </row>
    <row r="3" spans="1:12" x14ac:dyDescent="0.3">
      <c r="A3" s="46">
        <v>6</v>
      </c>
      <c r="B3" s="76" t="s">
        <v>68</v>
      </c>
      <c r="C3" s="75" t="s">
        <v>69</v>
      </c>
    </row>
    <row r="4" spans="1:12" x14ac:dyDescent="0.3">
      <c r="A4" s="46">
        <v>6</v>
      </c>
      <c r="B4" s="54" t="s">
        <v>46</v>
      </c>
      <c r="C4" s="75"/>
    </row>
    <row r="5" spans="1:12" x14ac:dyDescent="0.3">
      <c r="B5" s="77" t="s">
        <v>64</v>
      </c>
      <c r="C5" s="46" t="s">
        <v>70</v>
      </c>
    </row>
    <row r="6" spans="1:12" x14ac:dyDescent="0.3">
      <c r="B6" s="77" t="s">
        <v>65</v>
      </c>
      <c r="C6" s="46" t="s">
        <v>70</v>
      </c>
    </row>
    <row r="7" spans="1:12" x14ac:dyDescent="0.3">
      <c r="B7" s="77" t="s">
        <v>66</v>
      </c>
      <c r="C7" s="75" t="s">
        <v>71</v>
      </c>
    </row>
    <row r="8" spans="1:12" x14ac:dyDescent="0.3">
      <c r="B8" s="77" t="s">
        <v>67</v>
      </c>
      <c r="C8" s="75" t="s">
        <v>72</v>
      </c>
    </row>
    <row r="9" spans="1:12" x14ac:dyDescent="0.3">
      <c r="A9" s="73">
        <v>6</v>
      </c>
      <c r="B9" s="76" t="s">
        <v>56</v>
      </c>
      <c r="C9" s="75" t="s">
        <v>76</v>
      </c>
    </row>
    <row r="10" spans="1:12" ht="17.25" thickBot="1" x14ac:dyDescent="0.35">
      <c r="A10" s="73"/>
      <c r="B10" s="74"/>
    </row>
    <row r="11" spans="1:12" ht="17.25" thickBot="1" x14ac:dyDescent="0.35">
      <c r="B11" s="156" t="s">
        <v>58</v>
      </c>
      <c r="C11" s="157"/>
      <c r="D11" s="157"/>
      <c r="E11" s="157"/>
      <c r="F11" s="157"/>
      <c r="G11" s="157"/>
      <c r="H11" s="157"/>
      <c r="I11" s="158"/>
      <c r="J11" s="53"/>
      <c r="K11" s="53"/>
      <c r="L11" s="53"/>
    </row>
    <row r="12" spans="1:12" ht="33" x14ac:dyDescent="0.3">
      <c r="B12" s="56"/>
      <c r="C12" s="50"/>
      <c r="D12" s="52" t="e">
        <f>#REF!</f>
        <v>#REF!</v>
      </c>
      <c r="E12" s="52" t="e">
        <f>#REF!</f>
        <v>#REF!</v>
      </c>
      <c r="F12" s="52" t="e">
        <f>#REF!</f>
        <v>#REF!</v>
      </c>
      <c r="G12" s="52" t="e">
        <f>#REF!</f>
        <v>#REF!</v>
      </c>
      <c r="H12" s="52" t="e">
        <f>#REF!</f>
        <v>#REF!</v>
      </c>
      <c r="I12" s="57" t="s">
        <v>49</v>
      </c>
      <c r="K12" s="46" t="s">
        <v>50</v>
      </c>
      <c r="L12" s="46" t="s">
        <v>52</v>
      </c>
    </row>
    <row r="13" spans="1:12" x14ac:dyDescent="0.3">
      <c r="B13" s="58"/>
      <c r="C13" s="48" t="s">
        <v>51</v>
      </c>
      <c r="D13" s="49" t="s">
        <v>53</v>
      </c>
      <c r="E13" s="49">
        <v>1</v>
      </c>
      <c r="F13" s="49" t="s">
        <v>53</v>
      </c>
      <c r="G13" s="49">
        <v>2</v>
      </c>
      <c r="H13" s="49" t="s">
        <v>53</v>
      </c>
      <c r="I13" s="49" t="e">
        <f t="shared" ref="I13" si="0">6-((I12-1)*$L12)</f>
        <v>#VALUE!</v>
      </c>
      <c r="K13" s="46">
        <f>COUNT(D13:I13)</f>
        <v>2</v>
      </c>
      <c r="L13" s="46">
        <f>6/K13</f>
        <v>3</v>
      </c>
    </row>
    <row r="14" spans="1:12" x14ac:dyDescent="0.3">
      <c r="B14" s="58" t="s">
        <v>45</v>
      </c>
      <c r="C14" s="48">
        <v>0.6</v>
      </c>
      <c r="D14" s="49" t="e">
        <f t="shared" ref="D14:H14" si="1">6-((D13-1)*$L13)</f>
        <v>#VALUE!</v>
      </c>
      <c r="E14" s="49">
        <f t="shared" si="1"/>
        <v>6</v>
      </c>
      <c r="F14" s="49" t="e">
        <f t="shared" si="1"/>
        <v>#VALUE!</v>
      </c>
      <c r="G14" s="49">
        <f t="shared" si="1"/>
        <v>3</v>
      </c>
      <c r="H14" s="49" t="e">
        <f t="shared" si="1"/>
        <v>#VALUE!</v>
      </c>
      <c r="I14" s="49">
        <f t="shared" ref="I14" si="2">SUM(I15:I18)</f>
        <v>0</v>
      </c>
    </row>
    <row r="15" spans="1:12" ht="33" x14ac:dyDescent="0.3">
      <c r="B15" s="58" t="s">
        <v>46</v>
      </c>
      <c r="C15" s="48">
        <v>0.2</v>
      </c>
      <c r="D15" s="49">
        <f t="shared" ref="D15:I15" si="3">SUM(D16:D19)</f>
        <v>0</v>
      </c>
      <c r="E15" s="49">
        <f t="shared" si="3"/>
        <v>5</v>
      </c>
      <c r="F15" s="49">
        <f t="shared" si="3"/>
        <v>0</v>
      </c>
      <c r="G15" s="49">
        <f t="shared" si="3"/>
        <v>5</v>
      </c>
      <c r="H15" s="49">
        <f t="shared" si="3"/>
        <v>0</v>
      </c>
      <c r="I15" s="49">
        <f t="shared" si="3"/>
        <v>0</v>
      </c>
    </row>
    <row r="16" spans="1:12" x14ac:dyDescent="0.3">
      <c r="B16" s="65" t="s">
        <v>64</v>
      </c>
      <c r="C16" s="66"/>
      <c r="D16" s="67"/>
      <c r="E16" s="67">
        <v>1</v>
      </c>
      <c r="F16" s="67"/>
      <c r="G16" s="67">
        <v>1</v>
      </c>
      <c r="H16" s="67"/>
      <c r="I16" s="68"/>
    </row>
    <row r="17" spans="2:12" x14ac:dyDescent="0.3">
      <c r="B17" s="65" t="s">
        <v>65</v>
      </c>
      <c r="C17" s="66"/>
      <c r="D17" s="67"/>
      <c r="E17" s="67">
        <v>1</v>
      </c>
      <c r="F17" s="67"/>
      <c r="G17" s="67">
        <v>1</v>
      </c>
      <c r="H17" s="67"/>
      <c r="I17" s="68"/>
    </row>
    <row r="18" spans="2:12" x14ac:dyDescent="0.3">
      <c r="B18" s="65" t="s">
        <v>66</v>
      </c>
      <c r="C18" s="66"/>
      <c r="D18" s="67"/>
      <c r="E18" s="67">
        <v>1</v>
      </c>
      <c r="F18" s="67"/>
      <c r="G18" s="67">
        <v>1</v>
      </c>
      <c r="H18" s="67"/>
      <c r="I18" s="68"/>
    </row>
    <row r="19" spans="2:12" x14ac:dyDescent="0.3">
      <c r="B19" s="65" t="s">
        <v>67</v>
      </c>
      <c r="C19" s="66"/>
      <c r="D19" s="67"/>
      <c r="E19" s="67">
        <v>2</v>
      </c>
      <c r="F19" s="67"/>
      <c r="G19" s="67">
        <v>2</v>
      </c>
      <c r="H19" s="67"/>
      <c r="I19" s="68"/>
    </row>
    <row r="20" spans="2:12" x14ac:dyDescent="0.3">
      <c r="B20" s="58" t="s">
        <v>56</v>
      </c>
      <c r="C20" s="48">
        <v>0.2</v>
      </c>
      <c r="D20" s="49"/>
      <c r="E20" s="49">
        <v>3</v>
      </c>
      <c r="F20" s="49"/>
      <c r="G20" s="49">
        <v>6</v>
      </c>
      <c r="H20" s="49"/>
      <c r="I20" s="59"/>
    </row>
    <row r="21" spans="2:12" ht="17.25" thickBot="1" x14ac:dyDescent="0.35">
      <c r="B21" s="60" t="s">
        <v>55</v>
      </c>
      <c r="C21" s="61"/>
      <c r="D21" s="62" t="e">
        <f t="shared" ref="D21:I21" si="4">$C$14*D14+$C$15*D15+$C$20*D20</f>
        <v>#VALUE!</v>
      </c>
      <c r="E21" s="62">
        <f t="shared" si="4"/>
        <v>5.1999999999999993</v>
      </c>
      <c r="F21" s="62" t="e">
        <f t="shared" si="4"/>
        <v>#VALUE!</v>
      </c>
      <c r="G21" s="62">
        <f t="shared" si="4"/>
        <v>4</v>
      </c>
      <c r="H21" s="62" t="e">
        <f t="shared" si="4"/>
        <v>#VALUE!</v>
      </c>
      <c r="I21" s="63">
        <f t="shared" si="4"/>
        <v>0</v>
      </c>
    </row>
    <row r="23" spans="2:12" ht="17.25" thickBot="1" x14ac:dyDescent="0.35"/>
    <row r="24" spans="2:12" ht="17.25" thickBot="1" x14ac:dyDescent="0.35">
      <c r="B24" s="156" t="s">
        <v>74</v>
      </c>
      <c r="C24" s="157"/>
      <c r="D24" s="157"/>
      <c r="E24" s="157"/>
      <c r="F24" s="157"/>
      <c r="G24" s="157"/>
      <c r="H24" s="157"/>
      <c r="I24" s="158"/>
    </row>
    <row r="25" spans="2:12" ht="33" x14ac:dyDescent="0.3">
      <c r="B25" s="56"/>
      <c r="C25" s="50"/>
      <c r="D25" s="52" t="e">
        <f>D12</f>
        <v>#REF!</v>
      </c>
      <c r="E25" s="52" t="e">
        <f>E12</f>
        <v>#REF!</v>
      </c>
      <c r="F25" s="52" t="e">
        <f>F12</f>
        <v>#REF!</v>
      </c>
      <c r="G25" s="52" t="e">
        <f>G12</f>
        <v>#REF!</v>
      </c>
      <c r="H25" s="52" t="e">
        <f>H12</f>
        <v>#REF!</v>
      </c>
      <c r="I25" s="57" t="s">
        <v>49</v>
      </c>
      <c r="K25" s="46" t="s">
        <v>50</v>
      </c>
      <c r="L25" s="46" t="s">
        <v>52</v>
      </c>
    </row>
    <row r="26" spans="2:12" x14ac:dyDescent="0.3">
      <c r="B26" s="58" t="s">
        <v>45</v>
      </c>
      <c r="C26" s="48">
        <v>60</v>
      </c>
      <c r="D26" s="49" t="e">
        <f>#REF!</f>
        <v>#REF!</v>
      </c>
      <c r="E26" s="49" t="e">
        <f>#REF!</f>
        <v>#REF!</v>
      </c>
      <c r="F26" s="49" t="e">
        <f>6-((#REF!-1)*#REF!)</f>
        <v>#REF!</v>
      </c>
      <c r="G26" s="49" t="e">
        <f>6-((#REF!-1)*#REF!)</f>
        <v>#REF!</v>
      </c>
      <c r="H26" s="49" t="e">
        <f>6-((#REF!-1)*#REF!)</f>
        <v>#REF!</v>
      </c>
      <c r="I26" s="59" t="e">
        <f>6-((#REF!-1)*#REF!)</f>
        <v>#REF!</v>
      </c>
    </row>
    <row r="27" spans="2:12" ht="33" x14ac:dyDescent="0.3">
      <c r="B27" s="58" t="s">
        <v>46</v>
      </c>
      <c r="C27" s="48">
        <v>20</v>
      </c>
      <c r="D27" s="49">
        <f>SUM(D28:D31)</f>
        <v>15</v>
      </c>
      <c r="E27" s="49">
        <f t="shared" ref="E27:I27" si="5">SUM(E28:E31)</f>
        <v>20</v>
      </c>
      <c r="F27" s="49">
        <f t="shared" si="5"/>
        <v>5</v>
      </c>
      <c r="G27" s="49">
        <f t="shared" si="5"/>
        <v>5</v>
      </c>
      <c r="H27" s="49">
        <f t="shared" si="5"/>
        <v>5</v>
      </c>
      <c r="I27" s="59">
        <f t="shared" si="5"/>
        <v>0</v>
      </c>
    </row>
    <row r="28" spans="2:12" x14ac:dyDescent="0.3">
      <c r="B28" s="65" t="s">
        <v>62</v>
      </c>
      <c r="C28" s="66"/>
      <c r="D28" s="67">
        <v>5</v>
      </c>
      <c r="E28" s="67">
        <v>5</v>
      </c>
      <c r="F28" s="67">
        <v>1</v>
      </c>
      <c r="G28" s="67">
        <v>1</v>
      </c>
      <c r="H28" s="67">
        <v>1</v>
      </c>
      <c r="I28" s="68"/>
    </row>
    <row r="29" spans="2:12" x14ac:dyDescent="0.3">
      <c r="B29" s="65" t="s">
        <v>60</v>
      </c>
      <c r="C29" s="66"/>
      <c r="D29" s="67">
        <v>5</v>
      </c>
      <c r="E29" s="67">
        <v>5</v>
      </c>
      <c r="F29" s="67">
        <v>1</v>
      </c>
      <c r="G29" s="67">
        <v>1</v>
      </c>
      <c r="H29" s="67">
        <v>1</v>
      </c>
      <c r="I29" s="68"/>
    </row>
    <row r="30" spans="2:12" x14ac:dyDescent="0.3">
      <c r="B30" s="65" t="s">
        <v>63</v>
      </c>
      <c r="C30" s="66"/>
      <c r="D30" s="67">
        <v>5</v>
      </c>
      <c r="E30" s="67">
        <v>5</v>
      </c>
      <c r="F30" s="67">
        <v>2</v>
      </c>
      <c r="G30" s="67">
        <v>1</v>
      </c>
      <c r="H30" s="67">
        <v>2</v>
      </c>
      <c r="I30" s="68"/>
    </row>
    <row r="31" spans="2:12" x14ac:dyDescent="0.3">
      <c r="B31" s="65" t="s">
        <v>61</v>
      </c>
      <c r="C31" s="66"/>
      <c r="D31" s="67">
        <v>0</v>
      </c>
      <c r="E31" s="67">
        <v>5</v>
      </c>
      <c r="F31" s="67">
        <v>1</v>
      </c>
      <c r="G31" s="67">
        <v>2</v>
      </c>
      <c r="H31" s="67">
        <v>1</v>
      </c>
      <c r="I31" s="68"/>
    </row>
    <row r="32" spans="2:12" x14ac:dyDescent="0.3">
      <c r="B32" s="58" t="s">
        <v>56</v>
      </c>
      <c r="C32" s="48">
        <v>20</v>
      </c>
      <c r="D32" s="49">
        <v>0</v>
      </c>
      <c r="E32" s="49">
        <v>20</v>
      </c>
      <c r="F32" s="49">
        <v>6</v>
      </c>
      <c r="G32" s="49">
        <v>6</v>
      </c>
      <c r="H32" s="49">
        <v>6</v>
      </c>
      <c r="I32" s="59"/>
    </row>
    <row r="33" spans="2:12" ht="17.25" thickBot="1" x14ac:dyDescent="0.35">
      <c r="B33" s="60" t="s">
        <v>55</v>
      </c>
      <c r="C33" s="61"/>
      <c r="D33" s="62" t="e">
        <f t="shared" ref="D33:I33" si="6">$C$14*D26+$C$15*D27+$C$20*D32</f>
        <v>#REF!</v>
      </c>
      <c r="E33" s="62" t="e">
        <f t="shared" si="6"/>
        <v>#REF!</v>
      </c>
      <c r="F33" s="62" t="e">
        <f t="shared" si="6"/>
        <v>#REF!</v>
      </c>
      <c r="G33" s="62" t="e">
        <f t="shared" si="6"/>
        <v>#REF!</v>
      </c>
      <c r="H33" s="62" t="e">
        <f t="shared" si="6"/>
        <v>#REF!</v>
      </c>
      <c r="I33" s="63" t="e">
        <f t="shared" si="6"/>
        <v>#REF!</v>
      </c>
    </row>
    <row r="36" spans="2:12" ht="17.25" thickBot="1" x14ac:dyDescent="0.35"/>
    <row r="37" spans="2:12" ht="17.25" customHeight="1" thickBot="1" x14ac:dyDescent="0.35">
      <c r="B37" s="159" t="s">
        <v>54</v>
      </c>
      <c r="C37" s="160"/>
      <c r="D37" s="160"/>
      <c r="E37" s="160"/>
      <c r="F37" s="160"/>
      <c r="G37" s="160"/>
      <c r="H37" s="160"/>
      <c r="I37" s="161"/>
      <c r="J37" s="55"/>
      <c r="K37" s="55"/>
      <c r="L37" s="55"/>
    </row>
    <row r="38" spans="2:12" ht="33" x14ac:dyDescent="0.3">
      <c r="B38" s="56"/>
      <c r="C38" s="50"/>
      <c r="D38" s="51" t="e">
        <f>#REF!</f>
        <v>#REF!</v>
      </c>
      <c r="E38" s="51" t="e">
        <f>#REF!</f>
        <v>#REF!</v>
      </c>
      <c r="F38" s="51" t="e">
        <f>#REF!</f>
        <v>#REF!</v>
      </c>
      <c r="G38" s="52" t="s">
        <v>47</v>
      </c>
      <c r="H38" s="52" t="s">
        <v>48</v>
      </c>
      <c r="I38" s="57" t="s">
        <v>49</v>
      </c>
      <c r="K38" s="46" t="s">
        <v>50</v>
      </c>
      <c r="L38" s="46" t="s">
        <v>52</v>
      </c>
    </row>
    <row r="39" spans="2:12" x14ac:dyDescent="0.3">
      <c r="B39" s="58"/>
      <c r="C39" s="48" t="s">
        <v>51</v>
      </c>
      <c r="D39" s="49">
        <v>2</v>
      </c>
      <c r="E39" s="49">
        <v>1</v>
      </c>
      <c r="F39" s="49">
        <v>3</v>
      </c>
      <c r="G39" s="49" t="s">
        <v>53</v>
      </c>
      <c r="H39" s="49" t="s">
        <v>53</v>
      </c>
      <c r="I39" s="59" t="s">
        <v>53</v>
      </c>
      <c r="K39" s="46">
        <f>COUNT(D39:I39)</f>
        <v>3</v>
      </c>
      <c r="L39" s="46">
        <f>6/K39</f>
        <v>2</v>
      </c>
    </row>
    <row r="40" spans="2:12" x14ac:dyDescent="0.3">
      <c r="B40" s="58" t="s">
        <v>45</v>
      </c>
      <c r="C40" s="48">
        <v>0.6</v>
      </c>
      <c r="D40" s="49">
        <f t="shared" ref="D40:I40" si="7">6-((D39-1)*$L39)</f>
        <v>4</v>
      </c>
      <c r="E40" s="49">
        <f t="shared" si="7"/>
        <v>6</v>
      </c>
      <c r="F40" s="49">
        <f t="shared" si="7"/>
        <v>2</v>
      </c>
      <c r="G40" s="49" t="e">
        <f t="shared" si="7"/>
        <v>#VALUE!</v>
      </c>
      <c r="H40" s="49" t="e">
        <f t="shared" si="7"/>
        <v>#VALUE!</v>
      </c>
      <c r="I40" s="49" t="e">
        <f t="shared" si="7"/>
        <v>#VALUE!</v>
      </c>
    </row>
    <row r="41" spans="2:12" ht="33" x14ac:dyDescent="0.3">
      <c r="B41" s="58" t="s">
        <v>46</v>
      </c>
      <c r="C41" s="48">
        <v>0.2</v>
      </c>
      <c r="D41" s="49">
        <f>SUM(D42:D45)</f>
        <v>5</v>
      </c>
      <c r="E41" s="49">
        <f t="shared" ref="E41:I41" si="8">SUM(E42:E45)</f>
        <v>5</v>
      </c>
      <c r="F41" s="49">
        <f t="shared" si="8"/>
        <v>5</v>
      </c>
      <c r="G41" s="49">
        <f t="shared" si="8"/>
        <v>0</v>
      </c>
      <c r="H41" s="49">
        <f t="shared" si="8"/>
        <v>0</v>
      </c>
      <c r="I41" s="49">
        <f t="shared" si="8"/>
        <v>0</v>
      </c>
    </row>
    <row r="42" spans="2:12" x14ac:dyDescent="0.3">
      <c r="B42" s="65" t="s">
        <v>62</v>
      </c>
      <c r="C42" s="66"/>
      <c r="D42" s="67">
        <v>1</v>
      </c>
      <c r="E42" s="67">
        <v>1</v>
      </c>
      <c r="F42" s="67">
        <v>1</v>
      </c>
      <c r="G42" s="67"/>
      <c r="H42" s="67"/>
      <c r="I42" s="68"/>
    </row>
    <row r="43" spans="2:12" x14ac:dyDescent="0.3">
      <c r="B43" s="65" t="s">
        <v>60</v>
      </c>
      <c r="C43" s="66"/>
      <c r="D43" s="67">
        <v>1</v>
      </c>
      <c r="E43" s="67">
        <v>1</v>
      </c>
      <c r="F43" s="67">
        <v>1</v>
      </c>
      <c r="G43" s="67"/>
      <c r="H43" s="67"/>
      <c r="I43" s="68"/>
    </row>
    <row r="44" spans="2:12" x14ac:dyDescent="0.3">
      <c r="B44" s="65" t="s">
        <v>63</v>
      </c>
      <c r="C44" s="66"/>
      <c r="D44" s="67">
        <v>2</v>
      </c>
      <c r="E44" s="67">
        <v>2</v>
      </c>
      <c r="F44" s="67">
        <v>2</v>
      </c>
      <c r="G44" s="67"/>
      <c r="H44" s="67"/>
      <c r="I44" s="68"/>
    </row>
    <row r="45" spans="2:12" x14ac:dyDescent="0.3">
      <c r="B45" s="65" t="s">
        <v>61</v>
      </c>
      <c r="C45" s="66"/>
      <c r="D45" s="67">
        <v>1</v>
      </c>
      <c r="E45" s="67">
        <v>1</v>
      </c>
      <c r="F45" s="67">
        <v>1</v>
      </c>
      <c r="G45" s="67"/>
      <c r="H45" s="67"/>
      <c r="I45" s="68"/>
    </row>
    <row r="46" spans="2:12" x14ac:dyDescent="0.3">
      <c r="B46" s="58" t="s">
        <v>56</v>
      </c>
      <c r="C46" s="48">
        <v>0.2</v>
      </c>
      <c r="D46" s="49">
        <v>6</v>
      </c>
      <c r="E46" s="49">
        <v>6</v>
      </c>
      <c r="F46" s="49">
        <v>6</v>
      </c>
      <c r="G46" s="49"/>
      <c r="H46" s="49"/>
      <c r="I46" s="59"/>
    </row>
    <row r="47" spans="2:12" ht="17.25" thickBot="1" x14ac:dyDescent="0.35">
      <c r="B47" s="60" t="s">
        <v>55</v>
      </c>
      <c r="C47" s="61"/>
      <c r="D47" s="62">
        <f t="shared" ref="D47:I47" si="9">$C$14*D40+$C$15*D41+$C$20*D46</f>
        <v>4.5999999999999996</v>
      </c>
      <c r="E47" s="62">
        <f t="shared" si="9"/>
        <v>5.8</v>
      </c>
      <c r="F47" s="62">
        <f t="shared" si="9"/>
        <v>3.4000000000000004</v>
      </c>
      <c r="G47" s="62" t="e">
        <f t="shared" si="9"/>
        <v>#VALUE!</v>
      </c>
      <c r="H47" s="62" t="e">
        <f t="shared" si="9"/>
        <v>#VALUE!</v>
      </c>
      <c r="I47" s="63" t="e">
        <f t="shared" si="9"/>
        <v>#VALUE!</v>
      </c>
    </row>
    <row r="49" spans="2:12" ht="17.25" thickBot="1" x14ac:dyDescent="0.35"/>
    <row r="50" spans="2:12" ht="17.25" thickBot="1" x14ac:dyDescent="0.35">
      <c r="B50" s="162" t="s">
        <v>57</v>
      </c>
      <c r="C50" s="163"/>
      <c r="D50" s="163"/>
      <c r="E50" s="163"/>
      <c r="F50" s="163"/>
      <c r="G50" s="163"/>
      <c r="H50" s="163"/>
      <c r="I50" s="164"/>
      <c r="J50" s="54"/>
      <c r="K50" s="54"/>
      <c r="L50" s="54"/>
    </row>
    <row r="51" spans="2:12" ht="48" customHeight="1" x14ac:dyDescent="0.3">
      <c r="B51" s="56"/>
      <c r="C51" s="50"/>
      <c r="D51" s="51" t="e">
        <f>#REF!</f>
        <v>#REF!</v>
      </c>
      <c r="E51" s="51" t="e">
        <f>#REF!</f>
        <v>#REF!</v>
      </c>
      <c r="F51" s="51" t="e">
        <f>#REF!</f>
        <v>#REF!</v>
      </c>
      <c r="G51" s="52" t="e">
        <f>#REF!</f>
        <v>#REF!</v>
      </c>
      <c r="H51" s="52" t="s">
        <v>48</v>
      </c>
      <c r="I51" s="57" t="s">
        <v>49</v>
      </c>
      <c r="K51" s="46" t="s">
        <v>50</v>
      </c>
      <c r="L51" s="46" t="s">
        <v>52</v>
      </c>
    </row>
    <row r="52" spans="2:12" x14ac:dyDescent="0.3">
      <c r="B52" s="58"/>
      <c r="C52" s="48" t="s">
        <v>51</v>
      </c>
      <c r="D52" s="49">
        <v>3</v>
      </c>
      <c r="E52" s="49">
        <v>1</v>
      </c>
      <c r="F52" s="49">
        <v>2</v>
      </c>
      <c r="G52" s="49" t="s">
        <v>53</v>
      </c>
      <c r="H52" s="49" t="s">
        <v>53</v>
      </c>
      <c r="I52" s="59" t="s">
        <v>53</v>
      </c>
      <c r="K52" s="46">
        <f>COUNT(D52:I52)</f>
        <v>3</v>
      </c>
      <c r="L52" s="46">
        <f>6/K52</f>
        <v>2</v>
      </c>
    </row>
    <row r="53" spans="2:12" x14ac:dyDescent="0.3">
      <c r="B53" s="58" t="s">
        <v>45</v>
      </c>
      <c r="C53" s="48">
        <v>0.6</v>
      </c>
      <c r="D53" s="49">
        <f t="shared" ref="D53:I53" si="10">6-((D52-1)*$L52)</f>
        <v>2</v>
      </c>
      <c r="E53" s="49">
        <f t="shared" si="10"/>
        <v>6</v>
      </c>
      <c r="F53" s="49">
        <f t="shared" si="10"/>
        <v>4</v>
      </c>
      <c r="G53" s="49" t="e">
        <f t="shared" si="10"/>
        <v>#VALUE!</v>
      </c>
      <c r="H53" s="49" t="e">
        <f t="shared" si="10"/>
        <v>#VALUE!</v>
      </c>
      <c r="I53" s="59" t="e">
        <f t="shared" si="10"/>
        <v>#VALUE!</v>
      </c>
    </row>
    <row r="54" spans="2:12" ht="33" x14ac:dyDescent="0.3">
      <c r="B54" s="58" t="s">
        <v>46</v>
      </c>
      <c r="C54" s="48">
        <v>0.2</v>
      </c>
      <c r="D54" s="49">
        <f>SUM(D55:D58)</f>
        <v>3</v>
      </c>
      <c r="E54" s="49">
        <f t="shared" ref="E54:I54" si="11">SUM(E55:E58)</f>
        <v>5</v>
      </c>
      <c r="F54" s="49">
        <f t="shared" si="11"/>
        <v>5</v>
      </c>
      <c r="G54" s="49">
        <f t="shared" si="11"/>
        <v>0</v>
      </c>
      <c r="H54" s="49">
        <f t="shared" si="11"/>
        <v>0</v>
      </c>
      <c r="I54" s="49">
        <f t="shared" si="11"/>
        <v>0</v>
      </c>
    </row>
    <row r="55" spans="2:12" x14ac:dyDescent="0.3">
      <c r="B55" s="65" t="s">
        <v>62</v>
      </c>
      <c r="C55" s="66"/>
      <c r="D55" s="67">
        <v>1</v>
      </c>
      <c r="E55" s="67">
        <v>1</v>
      </c>
      <c r="F55" s="67">
        <v>1</v>
      </c>
      <c r="G55" s="67"/>
      <c r="H55" s="67"/>
      <c r="I55" s="68"/>
    </row>
    <row r="56" spans="2:12" x14ac:dyDescent="0.3">
      <c r="B56" s="65" t="s">
        <v>60</v>
      </c>
      <c r="C56" s="66"/>
      <c r="D56" s="67">
        <v>1</v>
      </c>
      <c r="E56" s="67">
        <v>1</v>
      </c>
      <c r="F56" s="67">
        <v>1</v>
      </c>
      <c r="G56" s="67"/>
      <c r="H56" s="67"/>
      <c r="I56" s="68"/>
    </row>
    <row r="57" spans="2:12" x14ac:dyDescent="0.3">
      <c r="B57" s="65" t="s">
        <v>63</v>
      </c>
      <c r="C57" s="66"/>
      <c r="D57" s="67">
        <v>1</v>
      </c>
      <c r="E57" s="67">
        <v>2</v>
      </c>
      <c r="F57" s="67">
        <v>1</v>
      </c>
      <c r="G57" s="67"/>
      <c r="H57" s="67"/>
      <c r="I57" s="68"/>
    </row>
    <row r="58" spans="2:12" x14ac:dyDescent="0.3">
      <c r="B58" s="65" t="s">
        <v>61</v>
      </c>
      <c r="C58" s="66"/>
      <c r="D58" s="67">
        <v>0</v>
      </c>
      <c r="E58" s="67">
        <v>1</v>
      </c>
      <c r="F58" s="67">
        <v>2</v>
      </c>
      <c r="G58" s="67"/>
      <c r="H58" s="67"/>
      <c r="I58" s="68"/>
    </row>
    <row r="59" spans="2:12" x14ac:dyDescent="0.3">
      <c r="B59" s="58" t="s">
        <v>56</v>
      </c>
      <c r="C59" s="48">
        <v>0.2</v>
      </c>
      <c r="D59" s="49">
        <v>0</v>
      </c>
      <c r="E59" s="49">
        <v>6</v>
      </c>
      <c r="F59" s="49">
        <v>6</v>
      </c>
      <c r="G59" s="49"/>
      <c r="H59" s="49"/>
      <c r="I59" s="59"/>
    </row>
    <row r="60" spans="2:12" ht="17.25" thickBot="1" x14ac:dyDescent="0.35">
      <c r="B60" s="60" t="s">
        <v>55</v>
      </c>
      <c r="C60" s="61"/>
      <c r="D60" s="62">
        <f t="shared" ref="D60:I60" si="12">$C$14*D53+$C$15*D54+$C$20*D59</f>
        <v>1.8</v>
      </c>
      <c r="E60" s="62">
        <f t="shared" si="12"/>
        <v>5.8</v>
      </c>
      <c r="F60" s="62">
        <f t="shared" si="12"/>
        <v>4.5999999999999996</v>
      </c>
      <c r="G60" s="62" t="e">
        <f t="shared" si="12"/>
        <v>#VALUE!</v>
      </c>
      <c r="H60" s="62" t="e">
        <f t="shared" si="12"/>
        <v>#VALUE!</v>
      </c>
      <c r="I60" s="63" t="e">
        <f t="shared" si="12"/>
        <v>#VALUE!</v>
      </c>
    </row>
    <row r="62" spans="2:12" ht="17.25" thickBot="1" x14ac:dyDescent="0.35"/>
    <row r="63" spans="2:12" ht="17.25" thickBot="1" x14ac:dyDescent="0.35">
      <c r="B63" s="156" t="s">
        <v>59</v>
      </c>
      <c r="C63" s="157"/>
      <c r="D63" s="157"/>
      <c r="E63" s="157"/>
      <c r="F63" s="157"/>
      <c r="G63" s="157"/>
      <c r="H63" s="157"/>
      <c r="I63" s="158"/>
    </row>
    <row r="64" spans="2:12" ht="33" x14ac:dyDescent="0.3">
      <c r="B64" s="56"/>
      <c r="C64" s="50"/>
      <c r="D64" s="52" t="e">
        <f>#REF!</f>
        <v>#REF!</v>
      </c>
      <c r="E64" s="52" t="e">
        <f>#REF!</f>
        <v>#REF!</v>
      </c>
      <c r="F64" s="52" t="e">
        <f>#REF!</f>
        <v>#REF!</v>
      </c>
      <c r="G64" s="52" t="s">
        <v>47</v>
      </c>
      <c r="H64" s="57" t="s">
        <v>48</v>
      </c>
      <c r="I64" s="57" t="s">
        <v>49</v>
      </c>
      <c r="K64" s="46" t="s">
        <v>50</v>
      </c>
      <c r="L64" s="46" t="s">
        <v>52</v>
      </c>
    </row>
    <row r="65" spans="2:12" x14ac:dyDescent="0.3">
      <c r="B65" s="58"/>
      <c r="C65" s="48" t="s">
        <v>51</v>
      </c>
      <c r="D65" s="49">
        <v>1</v>
      </c>
      <c r="E65" s="49" t="s">
        <v>53</v>
      </c>
      <c r="F65" s="49">
        <v>2</v>
      </c>
      <c r="G65" s="49" t="s">
        <v>53</v>
      </c>
      <c r="H65" s="49" t="s">
        <v>53</v>
      </c>
      <c r="I65" s="59" t="s">
        <v>53</v>
      </c>
      <c r="K65" s="46">
        <f>COUNT(D65:I65)</f>
        <v>2</v>
      </c>
      <c r="L65" s="46">
        <f>6/K65</f>
        <v>3</v>
      </c>
    </row>
    <row r="66" spans="2:12" x14ac:dyDescent="0.3">
      <c r="B66" s="58" t="s">
        <v>45</v>
      </c>
      <c r="C66" s="48">
        <v>0.6</v>
      </c>
      <c r="D66" s="49">
        <f t="shared" ref="D66:I66" si="13">6-((D65-1)*$L65)</f>
        <v>6</v>
      </c>
      <c r="E66" s="49" t="e">
        <f t="shared" si="13"/>
        <v>#VALUE!</v>
      </c>
      <c r="F66" s="49">
        <f t="shared" si="13"/>
        <v>3</v>
      </c>
      <c r="G66" s="49" t="e">
        <f t="shared" si="13"/>
        <v>#VALUE!</v>
      </c>
      <c r="H66" s="49" t="e">
        <f t="shared" si="13"/>
        <v>#VALUE!</v>
      </c>
      <c r="I66" s="49" t="e">
        <f t="shared" si="13"/>
        <v>#VALUE!</v>
      </c>
    </row>
    <row r="67" spans="2:12" ht="33" x14ac:dyDescent="0.3">
      <c r="B67" s="58" t="s">
        <v>46</v>
      </c>
      <c r="C67" s="48">
        <v>0.2</v>
      </c>
      <c r="D67" s="49">
        <f>SUM(D68:D71)</f>
        <v>5</v>
      </c>
      <c r="E67" s="49">
        <f t="shared" ref="E67:I67" si="14">SUM(E68:E71)</f>
        <v>0</v>
      </c>
      <c r="F67" s="49">
        <f t="shared" si="14"/>
        <v>2</v>
      </c>
      <c r="G67" s="49">
        <f t="shared" si="14"/>
        <v>0</v>
      </c>
      <c r="H67" s="49">
        <f t="shared" si="14"/>
        <v>0</v>
      </c>
      <c r="I67" s="49">
        <f t="shared" si="14"/>
        <v>0</v>
      </c>
    </row>
    <row r="68" spans="2:12" x14ac:dyDescent="0.3">
      <c r="B68" s="65" t="s">
        <v>62</v>
      </c>
      <c r="C68" s="66"/>
      <c r="D68" s="67">
        <v>1</v>
      </c>
      <c r="E68" s="67"/>
      <c r="F68" s="67">
        <v>1</v>
      </c>
      <c r="G68" s="67"/>
      <c r="H68" s="67"/>
      <c r="I68" s="68"/>
    </row>
    <row r="69" spans="2:12" x14ac:dyDescent="0.3">
      <c r="B69" s="65" t="s">
        <v>60</v>
      </c>
      <c r="C69" s="66"/>
      <c r="D69" s="67">
        <v>1</v>
      </c>
      <c r="E69" s="67"/>
      <c r="F69" s="67">
        <v>1</v>
      </c>
      <c r="G69" s="67"/>
      <c r="H69" s="67"/>
      <c r="I69" s="68"/>
    </row>
    <row r="70" spans="2:12" x14ac:dyDescent="0.3">
      <c r="B70" s="65" t="s">
        <v>63</v>
      </c>
      <c r="C70" s="66"/>
      <c r="D70" s="67">
        <v>2</v>
      </c>
      <c r="E70" s="67"/>
      <c r="F70" s="67">
        <v>0</v>
      </c>
      <c r="G70" s="67"/>
      <c r="H70" s="67"/>
      <c r="I70" s="68"/>
    </row>
    <row r="71" spans="2:12" x14ac:dyDescent="0.3">
      <c r="B71" s="65" t="s">
        <v>61</v>
      </c>
      <c r="C71" s="66"/>
      <c r="D71" s="67">
        <v>1</v>
      </c>
      <c r="E71" s="67"/>
      <c r="F71" s="67">
        <v>0</v>
      </c>
      <c r="G71" s="67"/>
      <c r="H71" s="67"/>
      <c r="I71" s="68"/>
    </row>
    <row r="72" spans="2:12" x14ac:dyDescent="0.3">
      <c r="B72" s="58" t="s">
        <v>56</v>
      </c>
      <c r="C72" s="48">
        <v>0.2</v>
      </c>
      <c r="D72" s="49">
        <v>6</v>
      </c>
      <c r="E72" s="49">
        <v>0</v>
      </c>
      <c r="F72" s="49">
        <v>0</v>
      </c>
      <c r="G72" s="49"/>
      <c r="H72" s="49"/>
      <c r="I72" s="59"/>
    </row>
    <row r="73" spans="2:12" ht="17.25" thickBot="1" x14ac:dyDescent="0.35">
      <c r="B73" s="60" t="s">
        <v>55</v>
      </c>
      <c r="C73" s="61"/>
      <c r="D73" s="62">
        <f t="shared" ref="D73:I73" si="15">$C$14*D66+$C$15*D67+$C$20*D72</f>
        <v>5.8</v>
      </c>
      <c r="E73" s="62" t="e">
        <f t="shared" si="15"/>
        <v>#VALUE!</v>
      </c>
      <c r="F73" s="62">
        <f t="shared" si="15"/>
        <v>2.1999999999999997</v>
      </c>
      <c r="G73" s="62" t="e">
        <f t="shared" si="15"/>
        <v>#VALUE!</v>
      </c>
      <c r="H73" s="62" t="e">
        <f t="shared" si="15"/>
        <v>#VALUE!</v>
      </c>
      <c r="I73" s="63" t="e">
        <f t="shared" si="15"/>
        <v>#VALUE!</v>
      </c>
    </row>
    <row r="75" spans="2:12" ht="17.25" thickBot="1" x14ac:dyDescent="0.35"/>
    <row r="76" spans="2:12" ht="17.25" thickBot="1" x14ac:dyDescent="0.35">
      <c r="B76" s="156" t="s">
        <v>75</v>
      </c>
      <c r="C76" s="157"/>
      <c r="D76" s="157"/>
      <c r="E76" s="157"/>
      <c r="F76" s="157"/>
      <c r="G76" s="157"/>
      <c r="H76" s="157"/>
      <c r="I76" s="158"/>
    </row>
    <row r="77" spans="2:12" ht="33" x14ac:dyDescent="0.3">
      <c r="B77" s="56"/>
      <c r="C77" s="50"/>
      <c r="D77" s="52" t="e">
        <f>D64</f>
        <v>#REF!</v>
      </c>
      <c r="E77" s="52" t="e">
        <f>E64</f>
        <v>#REF!</v>
      </c>
      <c r="F77" s="52" t="e">
        <f>F64</f>
        <v>#REF!</v>
      </c>
      <c r="G77" s="52" t="str">
        <f>G64</f>
        <v>Offre 4</v>
      </c>
      <c r="H77" s="57" t="s">
        <v>49</v>
      </c>
      <c r="I77" s="57" t="s">
        <v>49</v>
      </c>
      <c r="K77" s="46" t="s">
        <v>50</v>
      </c>
      <c r="L77" s="46" t="s">
        <v>52</v>
      </c>
    </row>
    <row r="78" spans="2:12" x14ac:dyDescent="0.3">
      <c r="B78" s="58"/>
      <c r="C78" s="48" t="s">
        <v>51</v>
      </c>
      <c r="D78" s="49">
        <v>1</v>
      </c>
      <c r="E78" s="49">
        <v>2</v>
      </c>
      <c r="F78" s="49">
        <v>3</v>
      </c>
      <c r="G78" s="49" t="s">
        <v>53</v>
      </c>
      <c r="H78" s="49" t="s">
        <v>53</v>
      </c>
      <c r="I78" s="59" t="s">
        <v>53</v>
      </c>
      <c r="K78" s="46">
        <f>COUNT(D78:I78)</f>
        <v>3</v>
      </c>
      <c r="L78" s="46">
        <f>6/K78</f>
        <v>2</v>
      </c>
    </row>
    <row r="79" spans="2:12" x14ac:dyDescent="0.3">
      <c r="B79" s="58" t="s">
        <v>45</v>
      </c>
      <c r="C79" s="48">
        <v>0.6</v>
      </c>
      <c r="D79" s="86">
        <v>6</v>
      </c>
      <c r="E79" s="86">
        <v>5.9</v>
      </c>
      <c r="F79" s="88">
        <v>4</v>
      </c>
      <c r="G79" s="49" t="e">
        <f t="shared" ref="G79:I79" si="16">6-((G78-1)*$L78)</f>
        <v>#VALUE!</v>
      </c>
      <c r="H79" s="49" t="e">
        <f t="shared" si="16"/>
        <v>#VALUE!</v>
      </c>
      <c r="I79" s="49" t="e">
        <f t="shared" si="16"/>
        <v>#VALUE!</v>
      </c>
    </row>
    <row r="80" spans="2:12" ht="33" x14ac:dyDescent="0.3">
      <c r="B80" s="58" t="s">
        <v>46</v>
      </c>
      <c r="C80" s="48">
        <v>0.2</v>
      </c>
      <c r="D80" s="49">
        <f>SUM(D81:D84)</f>
        <v>6</v>
      </c>
      <c r="E80" s="49">
        <f t="shared" ref="E80:I80" si="17">SUM(E81:E84)</f>
        <v>6</v>
      </c>
      <c r="F80" s="49">
        <f t="shared" si="17"/>
        <v>0</v>
      </c>
      <c r="G80" s="49">
        <f t="shared" si="17"/>
        <v>0</v>
      </c>
      <c r="H80" s="49">
        <f t="shared" si="17"/>
        <v>0</v>
      </c>
      <c r="I80" s="49">
        <f t="shared" si="17"/>
        <v>0</v>
      </c>
    </row>
    <row r="81" spans="2:9" x14ac:dyDescent="0.3">
      <c r="B81" s="65" t="s">
        <v>62</v>
      </c>
      <c r="C81" s="66"/>
      <c r="D81" s="67">
        <v>1</v>
      </c>
      <c r="E81" s="67">
        <v>1</v>
      </c>
      <c r="F81" s="67">
        <v>0</v>
      </c>
      <c r="G81" s="67"/>
      <c r="H81" s="67"/>
      <c r="I81" s="68"/>
    </row>
    <row r="82" spans="2:9" x14ac:dyDescent="0.3">
      <c r="B82" s="65" t="s">
        <v>60</v>
      </c>
      <c r="C82" s="66"/>
      <c r="D82" s="67">
        <v>1</v>
      </c>
      <c r="E82" s="67">
        <v>1</v>
      </c>
      <c r="F82" s="67">
        <v>0</v>
      </c>
      <c r="G82" s="67"/>
      <c r="H82" s="67"/>
      <c r="I82" s="68"/>
    </row>
    <row r="83" spans="2:9" x14ac:dyDescent="0.3">
      <c r="B83" s="65" t="s">
        <v>63</v>
      </c>
      <c r="C83" s="66"/>
      <c r="D83" s="67">
        <v>2</v>
      </c>
      <c r="E83" s="67">
        <v>2</v>
      </c>
      <c r="F83" s="67">
        <v>0</v>
      </c>
      <c r="G83" s="67"/>
      <c r="H83" s="67"/>
      <c r="I83" s="68"/>
    </row>
    <row r="84" spans="2:9" x14ac:dyDescent="0.3">
      <c r="B84" s="65" t="s">
        <v>61</v>
      </c>
      <c r="C84" s="66"/>
      <c r="D84" s="67">
        <v>2</v>
      </c>
      <c r="E84" s="67">
        <v>2</v>
      </c>
      <c r="F84" s="67">
        <v>0</v>
      </c>
      <c r="G84" s="67"/>
      <c r="H84" s="67"/>
      <c r="I84" s="68"/>
    </row>
    <row r="85" spans="2:9" x14ac:dyDescent="0.3">
      <c r="B85" s="58" t="s">
        <v>56</v>
      </c>
      <c r="C85" s="48">
        <v>0.2</v>
      </c>
      <c r="D85" s="49">
        <v>6</v>
      </c>
      <c r="E85" s="49">
        <v>6</v>
      </c>
      <c r="F85" s="49">
        <v>6</v>
      </c>
      <c r="G85" s="49"/>
      <c r="H85" s="49"/>
      <c r="I85" s="59"/>
    </row>
    <row r="86" spans="2:9" s="72" customFormat="1" ht="17.25" thickBot="1" x14ac:dyDescent="0.3">
      <c r="B86" s="69" t="s">
        <v>55</v>
      </c>
      <c r="C86" s="70"/>
      <c r="D86" s="70">
        <f t="shared" ref="D86:I86" si="18">$C$14*D79+$C$15*D80+$C$20*D85</f>
        <v>6</v>
      </c>
      <c r="E86" s="87">
        <f t="shared" si="18"/>
        <v>5.94</v>
      </c>
      <c r="F86" s="70">
        <f t="shared" si="18"/>
        <v>3.6</v>
      </c>
      <c r="G86" s="70" t="e">
        <f t="shared" si="18"/>
        <v>#VALUE!</v>
      </c>
      <c r="H86" s="70" t="e">
        <f t="shared" si="18"/>
        <v>#VALUE!</v>
      </c>
      <c r="I86" s="71" t="e">
        <f t="shared" si="18"/>
        <v>#VALUE!</v>
      </c>
    </row>
  </sheetData>
  <mergeCells count="6">
    <mergeCell ref="B76:I76"/>
    <mergeCell ref="B11:I11"/>
    <mergeCell ref="B24:I24"/>
    <mergeCell ref="B37:I37"/>
    <mergeCell ref="B50:I50"/>
    <mergeCell ref="B63:I6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BADC5-0CFD-4928-A162-CB98C5CF4495}">
  <sheetPr>
    <pageSetUpPr fitToPage="1"/>
  </sheetPr>
  <dimension ref="A1:G46"/>
  <sheetViews>
    <sheetView tabSelected="1" zoomScale="115" zoomScaleNormal="115" workbookViewId="0">
      <selection activeCell="J29" sqref="J29"/>
    </sheetView>
  </sheetViews>
  <sheetFormatPr baseColWidth="10" defaultColWidth="11" defaultRowHeight="15" x14ac:dyDescent="0.25"/>
  <cols>
    <col min="1" max="1" width="11.7109375" style="4" customWidth="1"/>
    <col min="2" max="2" width="8.140625" style="4" customWidth="1"/>
    <col min="3" max="3" width="57.5703125" style="4" customWidth="1"/>
    <col min="4" max="4" width="5" style="22" customWidth="1"/>
    <col min="5" max="5" width="9.85546875" style="4" customWidth="1"/>
    <col min="6" max="6" width="13.85546875" style="4" customWidth="1"/>
    <col min="7" max="7" width="13.42578125" style="4" customWidth="1"/>
    <col min="8" max="16384" width="11" style="4"/>
  </cols>
  <sheetData>
    <row r="1" spans="1:7" x14ac:dyDescent="0.25">
      <c r="A1" s="168" t="s">
        <v>106</v>
      </c>
      <c r="B1" s="169"/>
      <c r="C1" s="169"/>
      <c r="D1" s="169"/>
      <c r="E1" s="169"/>
      <c r="F1" s="169"/>
      <c r="G1" s="170"/>
    </row>
    <row r="2" spans="1:7" ht="18.75" customHeight="1" thickBot="1" x14ac:dyDescent="0.3">
      <c r="A2" s="171"/>
      <c r="B2" s="172"/>
      <c r="C2" s="172"/>
      <c r="D2" s="172"/>
      <c r="E2" s="172"/>
      <c r="F2" s="172"/>
      <c r="G2" s="173"/>
    </row>
    <row r="3" spans="1:7" ht="6.75" customHeight="1" x14ac:dyDescent="0.3">
      <c r="A3" s="104"/>
      <c r="B3" s="6"/>
      <c r="C3" s="7"/>
      <c r="D3" s="8"/>
      <c r="E3" s="9"/>
      <c r="F3" s="10"/>
      <c r="G3" s="105"/>
    </row>
    <row r="4" spans="1:7" ht="42.75" x14ac:dyDescent="0.3">
      <c r="A4" s="174" t="s">
        <v>79</v>
      </c>
      <c r="B4" s="175"/>
      <c r="C4" s="16" t="s">
        <v>107</v>
      </c>
      <c r="D4" s="115"/>
      <c r="E4" s="176" t="s">
        <v>13</v>
      </c>
      <c r="F4" s="177"/>
      <c r="G4" s="178"/>
    </row>
    <row r="5" spans="1:7" ht="16.5" x14ac:dyDescent="0.3">
      <c r="A5" s="104"/>
      <c r="B5" s="5"/>
      <c r="C5" s="12"/>
      <c r="D5" s="13"/>
      <c r="E5" s="179"/>
      <c r="F5" s="180"/>
      <c r="G5" s="181"/>
    </row>
    <row r="6" spans="1:7" ht="42.75" x14ac:dyDescent="0.3">
      <c r="A6" s="174" t="s">
        <v>78</v>
      </c>
      <c r="B6" s="175"/>
      <c r="C6" s="16" t="s">
        <v>107</v>
      </c>
      <c r="D6" s="20"/>
      <c r="E6" s="182"/>
      <c r="F6" s="183"/>
      <c r="G6" s="184"/>
    </row>
    <row r="7" spans="1:7" ht="15" customHeight="1" x14ac:dyDescent="0.3">
      <c r="A7" s="104"/>
      <c r="B7" s="11"/>
      <c r="C7" s="11"/>
      <c r="D7" s="19"/>
      <c r="E7" s="14"/>
      <c r="F7" s="14"/>
      <c r="G7" s="117"/>
    </row>
    <row r="8" spans="1:7" ht="16.5" customHeight="1" x14ac:dyDescent="0.3">
      <c r="A8" s="106" t="s">
        <v>14</v>
      </c>
      <c r="B8" s="107"/>
      <c r="C8" s="108"/>
      <c r="D8" s="109" t="s">
        <v>15</v>
      </c>
      <c r="E8" s="110"/>
      <c r="F8" s="111"/>
      <c r="G8" s="112"/>
    </row>
    <row r="9" spans="1:7" ht="14.25" customHeight="1" thickBot="1" x14ac:dyDescent="0.3">
      <c r="A9" s="185"/>
      <c r="B9" s="186"/>
      <c r="C9" s="186"/>
      <c r="D9" s="186"/>
      <c r="E9" s="186"/>
      <c r="F9" s="186"/>
      <c r="G9" s="187"/>
    </row>
    <row r="10" spans="1:7" ht="27.75" thickBot="1" x14ac:dyDescent="0.3">
      <c r="A10" s="140"/>
      <c r="B10" s="141" t="s">
        <v>83</v>
      </c>
      <c r="C10" s="91" t="s">
        <v>0</v>
      </c>
      <c r="D10" s="91" t="s">
        <v>1</v>
      </c>
      <c r="E10" s="124" t="s">
        <v>2</v>
      </c>
      <c r="F10" s="142" t="s">
        <v>3</v>
      </c>
      <c r="G10" s="143" t="s">
        <v>4</v>
      </c>
    </row>
    <row r="11" spans="1:7" ht="15" customHeight="1" x14ac:dyDescent="0.25">
      <c r="A11" s="188" t="s">
        <v>87</v>
      </c>
      <c r="B11" s="135" t="s">
        <v>88</v>
      </c>
      <c r="C11" s="136" t="s">
        <v>81</v>
      </c>
      <c r="D11" s="137" t="s">
        <v>5</v>
      </c>
      <c r="E11" s="138">
        <v>1</v>
      </c>
      <c r="F11" s="151"/>
      <c r="G11" s="139">
        <f>E11*F11</f>
        <v>0</v>
      </c>
    </row>
    <row r="12" spans="1:7" ht="28.5" x14ac:dyDescent="0.25">
      <c r="A12" s="188"/>
      <c r="B12" s="133" t="s">
        <v>89</v>
      </c>
      <c r="C12" s="134" t="s">
        <v>110</v>
      </c>
      <c r="D12" s="15" t="s">
        <v>5</v>
      </c>
      <c r="E12" s="121">
        <v>1</v>
      </c>
      <c r="F12" s="152"/>
      <c r="G12" s="122">
        <f t="shared" ref="G12:G28" si="0">E12*F12</f>
        <v>0</v>
      </c>
    </row>
    <row r="13" spans="1:7" x14ac:dyDescent="0.25">
      <c r="A13" s="188"/>
      <c r="B13" s="133" t="s">
        <v>90</v>
      </c>
      <c r="C13" s="134" t="s">
        <v>111</v>
      </c>
      <c r="D13" s="15" t="s">
        <v>7</v>
      </c>
      <c r="E13" s="121">
        <v>1</v>
      </c>
      <c r="F13" s="152"/>
      <c r="G13" s="122">
        <f t="shared" si="0"/>
        <v>0</v>
      </c>
    </row>
    <row r="14" spans="1:7" ht="28.5" x14ac:dyDescent="0.25">
      <c r="A14" s="188"/>
      <c r="B14" s="133" t="s">
        <v>91</v>
      </c>
      <c r="C14" s="134" t="s">
        <v>112</v>
      </c>
      <c r="D14" s="17" t="s">
        <v>5</v>
      </c>
      <c r="E14" s="121">
        <v>1</v>
      </c>
      <c r="F14" s="150"/>
      <c r="G14" s="122">
        <f t="shared" si="0"/>
        <v>0</v>
      </c>
    </row>
    <row r="15" spans="1:7" ht="28.5" x14ac:dyDescent="0.25">
      <c r="A15" s="188"/>
      <c r="B15" s="133" t="s">
        <v>92</v>
      </c>
      <c r="C15" s="134" t="s">
        <v>113</v>
      </c>
      <c r="D15" s="17" t="s">
        <v>5</v>
      </c>
      <c r="E15" s="121">
        <v>1</v>
      </c>
      <c r="F15" s="150"/>
      <c r="G15" s="122">
        <f t="shared" si="0"/>
        <v>0</v>
      </c>
    </row>
    <row r="16" spans="1:7" ht="28.5" x14ac:dyDescent="0.25">
      <c r="A16" s="188"/>
      <c r="B16" s="133" t="s">
        <v>93</v>
      </c>
      <c r="C16" s="134" t="s">
        <v>108</v>
      </c>
      <c r="D16" s="17" t="s">
        <v>5</v>
      </c>
      <c r="E16" s="121">
        <v>1</v>
      </c>
      <c r="F16" s="150"/>
      <c r="G16" s="122">
        <f t="shared" si="0"/>
        <v>0</v>
      </c>
    </row>
    <row r="17" spans="1:7" x14ac:dyDescent="0.25">
      <c r="A17" s="188"/>
      <c r="B17" s="133" t="s">
        <v>94</v>
      </c>
      <c r="C17" s="134" t="s">
        <v>85</v>
      </c>
      <c r="D17" s="17" t="s">
        <v>5</v>
      </c>
      <c r="E17" s="121">
        <v>1</v>
      </c>
      <c r="F17" s="150"/>
      <c r="G17" s="122">
        <f t="shared" si="0"/>
        <v>0</v>
      </c>
    </row>
    <row r="18" spans="1:7" ht="71.25" x14ac:dyDescent="0.25">
      <c r="A18" s="188"/>
      <c r="B18" s="133" t="s">
        <v>95</v>
      </c>
      <c r="C18" s="134" t="s">
        <v>114</v>
      </c>
      <c r="D18" s="17" t="s">
        <v>5</v>
      </c>
      <c r="E18" s="121">
        <v>1</v>
      </c>
      <c r="F18" s="150"/>
      <c r="G18" s="122">
        <f t="shared" si="0"/>
        <v>0</v>
      </c>
    </row>
    <row r="19" spans="1:7" s="45" customFormat="1" ht="42.75" x14ac:dyDescent="0.25">
      <c r="A19" s="188"/>
      <c r="B19" s="133" t="s">
        <v>96</v>
      </c>
      <c r="C19" s="134" t="s">
        <v>109</v>
      </c>
      <c r="D19" s="17" t="s">
        <v>5</v>
      </c>
      <c r="E19" s="121">
        <v>1</v>
      </c>
      <c r="F19" s="150"/>
      <c r="G19" s="122">
        <f t="shared" si="0"/>
        <v>0</v>
      </c>
    </row>
    <row r="20" spans="1:7" ht="28.5" x14ac:dyDescent="0.25">
      <c r="A20" s="188"/>
      <c r="B20" s="133" t="s">
        <v>97</v>
      </c>
      <c r="C20" s="134" t="s">
        <v>86</v>
      </c>
      <c r="D20" s="18" t="s">
        <v>5</v>
      </c>
      <c r="E20" s="121">
        <v>1</v>
      </c>
      <c r="F20" s="152"/>
      <c r="G20" s="122">
        <f t="shared" si="0"/>
        <v>0</v>
      </c>
    </row>
    <row r="21" spans="1:7" x14ac:dyDescent="0.25">
      <c r="A21" s="188"/>
      <c r="B21" s="133" t="s">
        <v>98</v>
      </c>
      <c r="C21" s="134" t="s">
        <v>82</v>
      </c>
      <c r="D21" s="18" t="s">
        <v>5</v>
      </c>
      <c r="E21" s="121">
        <v>1</v>
      </c>
      <c r="F21" s="152"/>
      <c r="G21" s="122">
        <f t="shared" si="0"/>
        <v>0</v>
      </c>
    </row>
    <row r="22" spans="1:7" ht="28.5" x14ac:dyDescent="0.25">
      <c r="A22" s="188"/>
      <c r="B22" s="133" t="s">
        <v>99</v>
      </c>
      <c r="C22" s="134" t="s">
        <v>115</v>
      </c>
      <c r="D22" s="92" t="s">
        <v>5</v>
      </c>
      <c r="E22" s="123">
        <v>1</v>
      </c>
      <c r="F22" s="153"/>
      <c r="G22" s="122">
        <f t="shared" si="0"/>
        <v>0</v>
      </c>
    </row>
    <row r="23" spans="1:7" ht="28.5" x14ac:dyDescent="0.25">
      <c r="A23" s="188"/>
      <c r="B23" s="133" t="s">
        <v>100</v>
      </c>
      <c r="C23" s="134" t="s">
        <v>116</v>
      </c>
      <c r="D23" s="92" t="s">
        <v>5</v>
      </c>
      <c r="E23" s="123">
        <v>1</v>
      </c>
      <c r="F23" s="153"/>
      <c r="G23" s="122">
        <f t="shared" si="0"/>
        <v>0</v>
      </c>
    </row>
    <row r="24" spans="1:7" ht="28.5" x14ac:dyDescent="0.25">
      <c r="A24" s="188"/>
      <c r="B24" s="133" t="s">
        <v>101</v>
      </c>
      <c r="C24" s="134" t="s">
        <v>117</v>
      </c>
      <c r="D24" s="92" t="s">
        <v>5</v>
      </c>
      <c r="E24" s="123">
        <v>1</v>
      </c>
      <c r="F24" s="153"/>
      <c r="G24" s="122">
        <f t="shared" si="0"/>
        <v>0</v>
      </c>
    </row>
    <row r="25" spans="1:7" x14ac:dyDescent="0.25">
      <c r="A25" s="188"/>
      <c r="B25" s="133" t="s">
        <v>102</v>
      </c>
      <c r="C25" s="134" t="s">
        <v>84</v>
      </c>
      <c r="D25" s="92" t="s">
        <v>5</v>
      </c>
      <c r="E25" s="123">
        <v>1</v>
      </c>
      <c r="F25" s="153"/>
      <c r="G25" s="122">
        <f t="shared" si="0"/>
        <v>0</v>
      </c>
    </row>
    <row r="26" spans="1:7" x14ac:dyDescent="0.25">
      <c r="A26" s="188"/>
      <c r="B26" s="133" t="s">
        <v>103</v>
      </c>
      <c r="C26" s="134" t="s">
        <v>80</v>
      </c>
      <c r="D26" s="92" t="s">
        <v>5</v>
      </c>
      <c r="E26" s="123">
        <v>1</v>
      </c>
      <c r="F26" s="153"/>
      <c r="G26" s="122">
        <f t="shared" si="0"/>
        <v>0</v>
      </c>
    </row>
    <row r="27" spans="1:7" ht="15.75" thickBot="1" x14ac:dyDescent="0.3">
      <c r="A27" s="188"/>
      <c r="B27" s="144" t="s">
        <v>104</v>
      </c>
      <c r="C27" s="145" t="s">
        <v>80</v>
      </c>
      <c r="D27" s="92" t="s">
        <v>5</v>
      </c>
      <c r="E27" s="123">
        <v>1</v>
      </c>
      <c r="F27" s="153"/>
      <c r="G27" s="146">
        <f t="shared" si="0"/>
        <v>0</v>
      </c>
    </row>
    <row r="28" spans="1:7" ht="51" thickBot="1" x14ac:dyDescent="0.3">
      <c r="A28" s="230" t="s">
        <v>119</v>
      </c>
      <c r="B28" s="129" t="s">
        <v>105</v>
      </c>
      <c r="C28" s="147" t="s">
        <v>118</v>
      </c>
      <c r="D28" s="130" t="s">
        <v>5</v>
      </c>
      <c r="E28" s="131">
        <v>1</v>
      </c>
      <c r="F28" s="148"/>
      <c r="G28" s="132">
        <f t="shared" si="0"/>
        <v>0</v>
      </c>
    </row>
    <row r="29" spans="1:7" ht="51" thickBot="1" x14ac:dyDescent="0.3">
      <c r="A29" s="229" t="s">
        <v>120</v>
      </c>
      <c r="B29" s="129" t="s">
        <v>121</v>
      </c>
      <c r="C29" s="147" t="s">
        <v>126</v>
      </c>
      <c r="D29" s="130" t="s">
        <v>5</v>
      </c>
      <c r="E29" s="131">
        <v>1</v>
      </c>
      <c r="F29" s="148"/>
      <c r="G29" s="132">
        <f t="shared" ref="G29" si="1">E29*F29</f>
        <v>0</v>
      </c>
    </row>
    <row r="30" spans="1:7" ht="15" customHeight="1" x14ac:dyDescent="0.25">
      <c r="A30" s="209"/>
      <c r="B30" s="210"/>
      <c r="C30" s="189" t="s">
        <v>8</v>
      </c>
      <c r="D30" s="189"/>
      <c r="E30" s="190"/>
      <c r="F30" s="125"/>
      <c r="G30" s="126">
        <f>SUM(G11:G27)</f>
        <v>0</v>
      </c>
    </row>
    <row r="31" spans="1:7" ht="15" customHeight="1" x14ac:dyDescent="0.25">
      <c r="A31" s="211"/>
      <c r="B31" s="212"/>
      <c r="C31" s="191" t="s">
        <v>9</v>
      </c>
      <c r="D31" s="191"/>
      <c r="E31" s="192"/>
      <c r="F31" s="44">
        <v>0.2</v>
      </c>
      <c r="G31" s="127">
        <f>G32-G30</f>
        <v>0</v>
      </c>
    </row>
    <row r="32" spans="1:7" ht="15" customHeight="1" thickBot="1" x14ac:dyDescent="0.3">
      <c r="A32" s="213"/>
      <c r="B32" s="214"/>
      <c r="C32" s="193" t="s">
        <v>10</v>
      </c>
      <c r="D32" s="193"/>
      <c r="E32" s="194"/>
      <c r="F32" s="90"/>
      <c r="G32" s="128">
        <f>G30*1.2</f>
        <v>0</v>
      </c>
    </row>
    <row r="33" spans="1:7" ht="15" customHeight="1" x14ac:dyDescent="0.25">
      <c r="A33" s="206"/>
      <c r="B33" s="207"/>
      <c r="C33" s="195" t="s">
        <v>122</v>
      </c>
      <c r="D33" s="196"/>
      <c r="E33" s="197"/>
      <c r="F33" s="155"/>
      <c r="G33" s="126">
        <f>SUM(G30+G28)-G14</f>
        <v>0</v>
      </c>
    </row>
    <row r="34" spans="1:7" ht="15" customHeight="1" thickBot="1" x14ac:dyDescent="0.3">
      <c r="A34" s="205"/>
      <c r="B34" s="208"/>
      <c r="C34" s="165" t="s">
        <v>123</v>
      </c>
      <c r="D34" s="166"/>
      <c r="E34" s="167"/>
      <c r="F34" s="149"/>
      <c r="G34" s="154">
        <f>G33*1.2</f>
        <v>0</v>
      </c>
    </row>
    <row r="35" spans="1:7" ht="15" customHeight="1" x14ac:dyDescent="0.25">
      <c r="A35" s="206"/>
      <c r="B35" s="207"/>
      <c r="C35" s="195" t="s">
        <v>124</v>
      </c>
      <c r="D35" s="196"/>
      <c r="E35" s="197"/>
      <c r="F35" s="155"/>
      <c r="G35" s="126">
        <f>SUM(G30+G29)</f>
        <v>0</v>
      </c>
    </row>
    <row r="36" spans="1:7" ht="15" customHeight="1" thickBot="1" x14ac:dyDescent="0.3">
      <c r="A36" s="205"/>
      <c r="B36" s="208"/>
      <c r="C36" s="165" t="s">
        <v>125</v>
      </c>
      <c r="D36" s="166"/>
      <c r="E36" s="167"/>
      <c r="F36" s="149"/>
      <c r="G36" s="154">
        <f t="shared" ref="G36:G38" si="2">G35*1.2</f>
        <v>0</v>
      </c>
    </row>
    <row r="37" spans="1:7" ht="15" customHeight="1" x14ac:dyDescent="0.25">
      <c r="A37" s="215"/>
      <c r="B37" s="216"/>
      <c r="C37" s="217" t="s">
        <v>127</v>
      </c>
      <c r="D37" s="218"/>
      <c r="E37" s="219"/>
      <c r="F37" s="220"/>
      <c r="G37" s="221">
        <f>SUM(G30+G33+G35)-G14</f>
        <v>0</v>
      </c>
    </row>
    <row r="38" spans="1:7" ht="15" customHeight="1" thickBot="1" x14ac:dyDescent="0.3">
      <c r="A38" s="222"/>
      <c r="B38" s="223"/>
      <c r="C38" s="224" t="s">
        <v>128</v>
      </c>
      <c r="D38" s="225"/>
      <c r="E38" s="226"/>
      <c r="F38" s="227"/>
      <c r="G38" s="228">
        <f t="shared" ref="G38" si="3">G37*1.2</f>
        <v>0</v>
      </c>
    </row>
    <row r="39" spans="1:7" ht="15.75" x14ac:dyDescent="0.3">
      <c r="A39" s="93" t="s">
        <v>77</v>
      </c>
      <c r="B39" s="94"/>
      <c r="C39" s="95"/>
      <c r="D39" s="114"/>
      <c r="E39" s="95"/>
      <c r="F39" s="119"/>
      <c r="G39" s="120"/>
    </row>
    <row r="40" spans="1:7" ht="15.75" x14ac:dyDescent="0.3">
      <c r="A40" s="96" t="s">
        <v>11</v>
      </c>
      <c r="B40" s="1"/>
      <c r="C40" s="2"/>
      <c r="D40" s="21"/>
      <c r="E40" s="2"/>
      <c r="F40" s="3" t="s">
        <v>16</v>
      </c>
      <c r="G40" s="100"/>
    </row>
    <row r="41" spans="1:7" x14ac:dyDescent="0.25">
      <c r="A41" s="98"/>
      <c r="B41" s="64"/>
      <c r="C41" s="64"/>
      <c r="D41" s="116"/>
      <c r="E41" s="64"/>
      <c r="F41" s="64"/>
      <c r="G41" s="100"/>
    </row>
    <row r="42" spans="1:7" ht="15.75" x14ac:dyDescent="0.3">
      <c r="A42" s="98"/>
      <c r="B42" s="64"/>
      <c r="C42" s="64"/>
      <c r="D42" s="116"/>
      <c r="E42" s="64"/>
      <c r="F42" s="64"/>
      <c r="G42" s="113"/>
    </row>
    <row r="43" spans="1:7" ht="15.75" x14ac:dyDescent="0.3">
      <c r="A43" s="98"/>
      <c r="B43" s="64"/>
      <c r="C43" s="64"/>
      <c r="D43" s="116"/>
      <c r="E43" s="64"/>
      <c r="F43" s="64"/>
      <c r="G43" s="113"/>
    </row>
    <row r="44" spans="1:7" ht="15.75" x14ac:dyDescent="0.3">
      <c r="A44" s="96"/>
      <c r="B44" s="1"/>
      <c r="C44" s="2"/>
      <c r="D44" s="21"/>
      <c r="E44" s="2"/>
      <c r="F44" s="64"/>
      <c r="G44" s="97"/>
    </row>
    <row r="45" spans="1:7" x14ac:dyDescent="0.25">
      <c r="A45" s="98"/>
      <c r="B45" s="64"/>
      <c r="C45" s="64"/>
      <c r="D45" s="116"/>
      <c r="E45" s="64"/>
      <c r="F45" s="89"/>
      <c r="G45" s="99"/>
    </row>
    <row r="46" spans="1:7" x14ac:dyDescent="0.25">
      <c r="A46" s="101"/>
      <c r="B46" s="102"/>
      <c r="C46" s="102"/>
      <c r="D46" s="118"/>
      <c r="E46" s="102"/>
      <c r="F46" s="102"/>
      <c r="G46" s="103"/>
    </row>
  </sheetData>
  <mergeCells count="19">
    <mergeCell ref="C35:E35"/>
    <mergeCell ref="C36:E36"/>
    <mergeCell ref="C37:E37"/>
    <mergeCell ref="C38:E38"/>
    <mergeCell ref="A33:B34"/>
    <mergeCell ref="A35:B36"/>
    <mergeCell ref="A37:B38"/>
    <mergeCell ref="C34:E34"/>
    <mergeCell ref="A1:G2"/>
    <mergeCell ref="A4:B4"/>
    <mergeCell ref="E4:G6"/>
    <mergeCell ref="A6:B6"/>
    <mergeCell ref="A9:G9"/>
    <mergeCell ref="A11:A27"/>
    <mergeCell ref="C30:E30"/>
    <mergeCell ref="C31:E31"/>
    <mergeCell ref="C32:E32"/>
    <mergeCell ref="C33:E33"/>
    <mergeCell ref="A30:B32"/>
  </mergeCells>
  <phoneticPr fontId="32" type="noConversion"/>
  <pageMargins left="0.7" right="0.7" top="0.75" bottom="0.75" header="0.3" footer="0.3"/>
  <pageSetup paperSize="9" scale="64" orientation="portrait" r:id="rId1"/>
  <ignoredErrors>
    <ignoredError sqref="G35 G3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6"/>
  <sheetViews>
    <sheetView workbookViewId="0">
      <selection activeCell="D5" sqref="D5"/>
    </sheetView>
  </sheetViews>
  <sheetFormatPr baseColWidth="10" defaultRowHeight="16.5" x14ac:dyDescent="0.3"/>
  <cols>
    <col min="1" max="2" width="11.42578125" style="78"/>
    <col min="3" max="4" width="38.140625" style="78" customWidth="1"/>
    <col min="5" max="5" width="11.42578125" style="78"/>
    <col min="6" max="6" width="14.42578125" style="78" bestFit="1" customWidth="1"/>
    <col min="7" max="16384" width="11.42578125" style="78"/>
  </cols>
  <sheetData>
    <row r="1" spans="1:9" ht="29.25" customHeight="1" x14ac:dyDescent="0.3">
      <c r="A1" s="200" t="s">
        <v>43</v>
      </c>
      <c r="B1" s="201"/>
      <c r="C1" s="201"/>
      <c r="D1" s="201"/>
      <c r="E1" s="201"/>
      <c r="F1" s="202"/>
      <c r="G1" s="43"/>
      <c r="H1" s="43"/>
      <c r="I1" s="43"/>
    </row>
    <row r="2" spans="1:9" ht="29.25" customHeight="1" thickBot="1" x14ac:dyDescent="0.35">
      <c r="A2" s="203"/>
      <c r="B2" s="172"/>
      <c r="C2" s="172"/>
      <c r="D2" s="172"/>
      <c r="E2" s="172"/>
      <c r="F2" s="204"/>
      <c r="G2" s="43"/>
      <c r="H2" s="43"/>
      <c r="I2" s="43"/>
    </row>
    <row r="5" spans="1:9" x14ac:dyDescent="0.3">
      <c r="C5" s="79" t="s">
        <v>36</v>
      </c>
      <c r="D5" s="80">
        <f>D20+D21+D22+D35+D36+D23</f>
        <v>61000</v>
      </c>
      <c r="F5" s="84">
        <v>70006.320000000007</v>
      </c>
    </row>
    <row r="6" spans="1:9" x14ac:dyDescent="0.3">
      <c r="C6" s="79" t="s">
        <v>37</v>
      </c>
      <c r="D6" s="80">
        <f>D34</f>
        <v>7000</v>
      </c>
      <c r="F6" s="85">
        <v>3603.0200000000004</v>
      </c>
    </row>
    <row r="7" spans="1:9" x14ac:dyDescent="0.3">
      <c r="C7" s="79" t="s">
        <v>38</v>
      </c>
      <c r="D7" s="80">
        <f>ROUNDUP(D24,-3)</f>
        <v>11000</v>
      </c>
      <c r="F7" s="85">
        <v>11780</v>
      </c>
    </row>
    <row r="8" spans="1:9" x14ac:dyDescent="0.3">
      <c r="C8" s="79" t="s">
        <v>39</v>
      </c>
      <c r="D8" s="80">
        <f>ROUNDUP(D29,-3)</f>
        <v>11000</v>
      </c>
      <c r="F8" s="85">
        <v>18545.599999999999</v>
      </c>
    </row>
    <row r="9" spans="1:9" x14ac:dyDescent="0.3">
      <c r="C9" s="79"/>
      <c r="D9" s="80"/>
      <c r="F9" s="83"/>
    </row>
    <row r="10" spans="1:9" x14ac:dyDescent="0.3">
      <c r="C10" s="81" t="s">
        <v>40</v>
      </c>
      <c r="D10" s="80">
        <f>SUM(D5:D8)</f>
        <v>90000</v>
      </c>
      <c r="F10" s="83">
        <f>SUM(F5:F8)</f>
        <v>103934.94</v>
      </c>
    </row>
    <row r="11" spans="1:9" x14ac:dyDescent="0.3">
      <c r="C11" s="81" t="s">
        <v>42</v>
      </c>
      <c r="D11" s="80">
        <f>20%*D10</f>
        <v>18000</v>
      </c>
      <c r="F11" s="83">
        <f>F10*0.2</f>
        <v>20786.988000000001</v>
      </c>
    </row>
    <row r="12" spans="1:9" x14ac:dyDescent="0.3">
      <c r="C12" s="81" t="s">
        <v>41</v>
      </c>
      <c r="D12" s="82">
        <f>D10+D11</f>
        <v>108000</v>
      </c>
      <c r="F12" s="83">
        <f>F10+F11</f>
        <v>124721.928</v>
      </c>
    </row>
    <row r="15" spans="1:9" x14ac:dyDescent="0.3">
      <c r="C15" s="198" t="s">
        <v>17</v>
      </c>
      <c r="D15" s="199"/>
    </row>
    <row r="16" spans="1:9" ht="17.25" thickBot="1" x14ac:dyDescent="0.35">
      <c r="C16" s="23"/>
      <c r="D16" s="23" t="s">
        <v>18</v>
      </c>
    </row>
    <row r="17" spans="3:4" x14ac:dyDescent="0.3">
      <c r="C17" s="24" t="s">
        <v>19</v>
      </c>
      <c r="D17" s="25">
        <f>D20+D21+D22+D23+D24+D29+D34+D35+D36</f>
        <v>89500</v>
      </c>
    </row>
    <row r="18" spans="3:4" x14ac:dyDescent="0.3">
      <c r="C18" s="26" t="s">
        <v>20</v>
      </c>
      <c r="D18" s="27">
        <f>D17*0.2</f>
        <v>17900</v>
      </c>
    </row>
    <row r="19" spans="3:4" ht="17.25" thickBot="1" x14ac:dyDescent="0.35">
      <c r="C19" s="28" t="s">
        <v>21</v>
      </c>
      <c r="D19" s="29">
        <f>D17+D18</f>
        <v>107400</v>
      </c>
    </row>
    <row r="20" spans="3:4" x14ac:dyDescent="0.3">
      <c r="C20" s="30" t="s">
        <v>22</v>
      </c>
      <c r="D20" s="31">
        <v>45000</v>
      </c>
    </row>
    <row r="21" spans="3:4" x14ac:dyDescent="0.3">
      <c r="C21" s="32" t="s">
        <v>23</v>
      </c>
      <c r="D21" s="33">
        <v>4000</v>
      </c>
    </row>
    <row r="22" spans="3:4" x14ac:dyDescent="0.3">
      <c r="C22" s="32" t="s">
        <v>6</v>
      </c>
      <c r="D22" s="33">
        <v>1000</v>
      </c>
    </row>
    <row r="23" spans="3:4" x14ac:dyDescent="0.3">
      <c r="C23" s="34" t="s">
        <v>24</v>
      </c>
      <c r="D23" s="33">
        <v>7000</v>
      </c>
    </row>
    <row r="24" spans="3:4" x14ac:dyDescent="0.3">
      <c r="C24" s="34" t="s">
        <v>25</v>
      </c>
      <c r="D24" s="33">
        <f>ROUND(SUM(D25:D28),-2)</f>
        <v>10900</v>
      </c>
    </row>
    <row r="25" spans="3:4" x14ac:dyDescent="0.3">
      <c r="C25" s="35" t="s">
        <v>26</v>
      </c>
      <c r="D25" s="36">
        <f>70*25+1200</f>
        <v>2950</v>
      </c>
    </row>
    <row r="26" spans="3:4" x14ac:dyDescent="0.3">
      <c r="C26" s="35" t="s">
        <v>27</v>
      </c>
      <c r="D26" s="36">
        <f>(45+19)*11</f>
        <v>704</v>
      </c>
    </row>
    <row r="27" spans="3:4" ht="27.75" x14ac:dyDescent="0.3">
      <c r="C27" s="35" t="s">
        <v>28</v>
      </c>
      <c r="D27" s="37">
        <f>70*80+20*80</f>
        <v>7200</v>
      </c>
    </row>
    <row r="28" spans="3:4" x14ac:dyDescent="0.3">
      <c r="C28" s="35"/>
      <c r="D28" s="36"/>
    </row>
    <row r="29" spans="3:4" x14ac:dyDescent="0.3">
      <c r="C29" s="34" t="s">
        <v>29</v>
      </c>
      <c r="D29" s="33">
        <f>ROUND(SUM(D30:E33),-2)</f>
        <v>10600</v>
      </c>
    </row>
    <row r="30" spans="3:4" x14ac:dyDescent="0.3">
      <c r="C30" s="38" t="s">
        <v>30</v>
      </c>
      <c r="D30" s="39">
        <v>2000</v>
      </c>
    </row>
    <row r="31" spans="3:4" x14ac:dyDescent="0.3">
      <c r="C31" s="35" t="s">
        <v>31</v>
      </c>
      <c r="D31" s="36">
        <f>ROUND(70*2.5*4+70*2.5*7.6+2.5*4,-2)</f>
        <v>2000</v>
      </c>
    </row>
    <row r="32" spans="3:4" x14ac:dyDescent="0.3">
      <c r="C32" s="35" t="s">
        <v>32</v>
      </c>
      <c r="D32" s="40">
        <f>4.2*7.6*130</f>
        <v>4149.5999999999995</v>
      </c>
    </row>
    <row r="33" spans="3:4" x14ac:dyDescent="0.3">
      <c r="C33" s="35" t="s">
        <v>33</v>
      </c>
      <c r="D33" s="36">
        <v>2500</v>
      </c>
    </row>
    <row r="34" spans="3:4" x14ac:dyDescent="0.3">
      <c r="C34" s="41" t="s">
        <v>12</v>
      </c>
      <c r="D34" s="42">
        <v>7000</v>
      </c>
    </row>
    <row r="35" spans="3:4" ht="28.5" x14ac:dyDescent="0.3">
      <c r="C35" s="41" t="s">
        <v>34</v>
      </c>
      <c r="D35" s="42">
        <v>1500</v>
      </c>
    </row>
    <row r="36" spans="3:4" x14ac:dyDescent="0.3">
      <c r="C36" s="41" t="s">
        <v>35</v>
      </c>
      <c r="D36" s="42">
        <v>2500</v>
      </c>
    </row>
  </sheetData>
  <mergeCells count="2">
    <mergeCell ref="C15:D15"/>
    <mergeCell ref="A1:F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L87"/>
  <sheetViews>
    <sheetView topLeftCell="A73" zoomScaleNormal="100" workbookViewId="0">
      <selection activeCell="E91" sqref="E91"/>
    </sheetView>
  </sheetViews>
  <sheetFormatPr baseColWidth="10" defaultRowHeight="16.5" x14ac:dyDescent="0.3"/>
  <cols>
    <col min="1" max="1" width="11.42578125" style="46"/>
    <col min="2" max="2" width="23" style="46" customWidth="1"/>
    <col min="3" max="3" width="16.85546875" style="46" customWidth="1"/>
    <col min="4" max="9" width="13.28515625" style="47" customWidth="1"/>
    <col min="10" max="16384" width="11.42578125" style="46"/>
  </cols>
  <sheetData>
    <row r="2" spans="1:12" ht="33" x14ac:dyDescent="0.3">
      <c r="A2" s="46" t="s">
        <v>44</v>
      </c>
    </row>
    <row r="3" spans="1:12" x14ac:dyDescent="0.3">
      <c r="B3" s="76" t="s">
        <v>68</v>
      </c>
      <c r="C3" s="75" t="s">
        <v>69</v>
      </c>
    </row>
    <row r="4" spans="1:12" x14ac:dyDescent="0.3">
      <c r="B4" s="54" t="s">
        <v>46</v>
      </c>
      <c r="C4" s="75"/>
    </row>
    <row r="5" spans="1:12" x14ac:dyDescent="0.3">
      <c r="B5" s="77" t="s">
        <v>64</v>
      </c>
      <c r="C5" s="46" t="s">
        <v>70</v>
      </c>
    </row>
    <row r="6" spans="1:12" x14ac:dyDescent="0.3">
      <c r="B6" s="77" t="s">
        <v>65</v>
      </c>
      <c r="C6" s="46" t="s">
        <v>70</v>
      </c>
    </row>
    <row r="7" spans="1:12" x14ac:dyDescent="0.3">
      <c r="B7" s="77" t="s">
        <v>66</v>
      </c>
      <c r="C7" s="75" t="s">
        <v>71</v>
      </c>
    </row>
    <row r="8" spans="1:12" x14ac:dyDescent="0.3">
      <c r="B8" s="77" t="s">
        <v>67</v>
      </c>
      <c r="C8" s="75" t="s">
        <v>72</v>
      </c>
    </row>
    <row r="9" spans="1:12" x14ac:dyDescent="0.3">
      <c r="A9" s="73"/>
      <c r="B9" s="76" t="s">
        <v>56</v>
      </c>
      <c r="C9" s="75" t="s">
        <v>73</v>
      </c>
    </row>
    <row r="10" spans="1:12" ht="17.25" thickBot="1" x14ac:dyDescent="0.35">
      <c r="A10" s="73"/>
      <c r="B10" s="74"/>
    </row>
    <row r="11" spans="1:12" ht="17.25" thickBot="1" x14ac:dyDescent="0.35">
      <c r="B11" s="156" t="s">
        <v>58</v>
      </c>
      <c r="C11" s="157"/>
      <c r="D11" s="157"/>
      <c r="E11" s="157"/>
      <c r="F11" s="157"/>
      <c r="G11" s="157"/>
      <c r="H11" s="157"/>
      <c r="I11" s="158"/>
      <c r="J11" s="53"/>
      <c r="K11" s="53"/>
      <c r="L11" s="53"/>
    </row>
    <row r="12" spans="1:12" ht="33" x14ac:dyDescent="0.3">
      <c r="B12" s="56"/>
      <c r="C12" s="50"/>
      <c r="D12" s="52" t="e">
        <f>#REF!</f>
        <v>#REF!</v>
      </c>
      <c r="E12" s="52" t="e">
        <f>#REF!</f>
        <v>#REF!</v>
      </c>
      <c r="F12" s="52" t="e">
        <f>#REF!</f>
        <v>#REF!</v>
      </c>
      <c r="G12" s="52" t="e">
        <f>#REF!</f>
        <v>#REF!</v>
      </c>
      <c r="H12" s="52" t="e">
        <f>#REF!</f>
        <v>#REF!</v>
      </c>
      <c r="I12" s="57" t="s">
        <v>49</v>
      </c>
      <c r="K12" s="46" t="s">
        <v>50</v>
      </c>
      <c r="L12" s="46" t="s">
        <v>52</v>
      </c>
    </row>
    <row r="13" spans="1:12" x14ac:dyDescent="0.3">
      <c r="B13" s="58"/>
      <c r="C13" s="48" t="s">
        <v>51</v>
      </c>
      <c r="D13" s="49" t="s">
        <v>53</v>
      </c>
      <c r="E13" s="49">
        <v>1</v>
      </c>
      <c r="F13" s="49" t="s">
        <v>53</v>
      </c>
      <c r="G13" s="49">
        <v>2</v>
      </c>
      <c r="H13" s="49" t="s">
        <v>53</v>
      </c>
      <c r="I13" s="49" t="e">
        <f t="shared" ref="I13" si="0">6-((I12-1)*$L12)</f>
        <v>#VALUE!</v>
      </c>
      <c r="K13" s="46">
        <f>COUNT(D13:I13)</f>
        <v>2</v>
      </c>
      <c r="L13" s="46">
        <f>6/K13</f>
        <v>3</v>
      </c>
    </row>
    <row r="14" spans="1:12" x14ac:dyDescent="0.3">
      <c r="B14" s="58" t="s">
        <v>45</v>
      </c>
      <c r="C14" s="48">
        <v>0.6</v>
      </c>
      <c r="D14" s="49" t="e">
        <f t="shared" ref="D14:H14" si="1">6-((D13-1)*$L13)</f>
        <v>#VALUE!</v>
      </c>
      <c r="E14" s="49">
        <f t="shared" si="1"/>
        <v>6</v>
      </c>
      <c r="F14" s="49" t="e">
        <f t="shared" si="1"/>
        <v>#VALUE!</v>
      </c>
      <c r="G14" s="49">
        <f t="shared" si="1"/>
        <v>3</v>
      </c>
      <c r="H14" s="49" t="e">
        <f t="shared" si="1"/>
        <v>#VALUE!</v>
      </c>
      <c r="I14" s="49">
        <f t="shared" ref="I14" si="2">SUM(I15:I18)</f>
        <v>0</v>
      </c>
    </row>
    <row r="15" spans="1:12" ht="33" x14ac:dyDescent="0.3">
      <c r="B15" s="58" t="s">
        <v>46</v>
      </c>
      <c r="C15" s="48">
        <v>0.2</v>
      </c>
      <c r="D15" s="49">
        <f t="shared" ref="D15:I15" si="3">SUM(D16:D19)</f>
        <v>0</v>
      </c>
      <c r="E15" s="49">
        <f t="shared" si="3"/>
        <v>5</v>
      </c>
      <c r="F15" s="49">
        <f t="shared" si="3"/>
        <v>0</v>
      </c>
      <c r="G15" s="49">
        <f t="shared" si="3"/>
        <v>5</v>
      </c>
      <c r="H15" s="49">
        <f t="shared" si="3"/>
        <v>0</v>
      </c>
      <c r="I15" s="49">
        <f t="shared" si="3"/>
        <v>0</v>
      </c>
    </row>
    <row r="16" spans="1:12" x14ac:dyDescent="0.3">
      <c r="B16" s="65" t="s">
        <v>64</v>
      </c>
      <c r="C16" s="66"/>
      <c r="D16" s="67"/>
      <c r="E16" s="67">
        <v>1</v>
      </c>
      <c r="F16" s="67"/>
      <c r="G16" s="67">
        <v>1</v>
      </c>
      <c r="H16" s="67"/>
      <c r="I16" s="68"/>
    </row>
    <row r="17" spans="2:12" x14ac:dyDescent="0.3">
      <c r="B17" s="65" t="s">
        <v>65</v>
      </c>
      <c r="C17" s="66"/>
      <c r="D17" s="67"/>
      <c r="E17" s="67">
        <v>1</v>
      </c>
      <c r="F17" s="67"/>
      <c r="G17" s="67">
        <v>1</v>
      </c>
      <c r="H17" s="67"/>
      <c r="I17" s="68"/>
    </row>
    <row r="18" spans="2:12" x14ac:dyDescent="0.3">
      <c r="B18" s="65" t="s">
        <v>66</v>
      </c>
      <c r="C18" s="66"/>
      <c r="D18" s="67"/>
      <c r="E18" s="67">
        <v>1</v>
      </c>
      <c r="F18" s="67"/>
      <c r="G18" s="67">
        <v>1</v>
      </c>
      <c r="H18" s="67"/>
      <c r="I18" s="68"/>
    </row>
    <row r="19" spans="2:12" x14ac:dyDescent="0.3">
      <c r="B19" s="65" t="s">
        <v>67</v>
      </c>
      <c r="C19" s="66"/>
      <c r="D19" s="67"/>
      <c r="E19" s="67">
        <v>2</v>
      </c>
      <c r="F19" s="67"/>
      <c r="G19" s="67">
        <v>2</v>
      </c>
      <c r="H19" s="67"/>
      <c r="I19" s="68"/>
    </row>
    <row r="20" spans="2:12" x14ac:dyDescent="0.3">
      <c r="B20" s="58" t="s">
        <v>56</v>
      </c>
      <c r="C20" s="48">
        <v>0.2</v>
      </c>
      <c r="D20" s="49"/>
      <c r="E20" s="49">
        <v>3</v>
      </c>
      <c r="F20" s="49"/>
      <c r="G20" s="49">
        <v>6</v>
      </c>
      <c r="H20" s="49"/>
      <c r="I20" s="59"/>
    </row>
    <row r="21" spans="2:12" ht="17.25" thickBot="1" x14ac:dyDescent="0.35">
      <c r="B21" s="60" t="s">
        <v>55</v>
      </c>
      <c r="C21" s="61"/>
      <c r="D21" s="62" t="e">
        <f t="shared" ref="D21:I21" si="4">$C$14*D14+$C$15*D15+$C$20*D20</f>
        <v>#VALUE!</v>
      </c>
      <c r="E21" s="62">
        <f t="shared" si="4"/>
        <v>5.1999999999999993</v>
      </c>
      <c r="F21" s="62" t="e">
        <f t="shared" si="4"/>
        <v>#VALUE!</v>
      </c>
      <c r="G21" s="62">
        <f t="shared" si="4"/>
        <v>4</v>
      </c>
      <c r="H21" s="62" t="e">
        <f t="shared" si="4"/>
        <v>#VALUE!</v>
      </c>
      <c r="I21" s="63">
        <f t="shared" si="4"/>
        <v>0</v>
      </c>
    </row>
    <row r="23" spans="2:12" ht="17.25" thickBot="1" x14ac:dyDescent="0.35"/>
    <row r="24" spans="2:12" ht="17.25" thickBot="1" x14ac:dyDescent="0.35">
      <c r="B24" s="156" t="s">
        <v>74</v>
      </c>
      <c r="C24" s="157"/>
      <c r="D24" s="157"/>
      <c r="E24" s="157"/>
      <c r="F24" s="157"/>
      <c r="G24" s="157"/>
      <c r="H24" s="157"/>
      <c r="I24" s="158"/>
    </row>
    <row r="25" spans="2:12" ht="33" x14ac:dyDescent="0.3">
      <c r="B25" s="56"/>
      <c r="C25" s="50"/>
      <c r="D25" s="52" t="e">
        <f>D12</f>
        <v>#REF!</v>
      </c>
      <c r="E25" s="52" t="e">
        <f>E12</f>
        <v>#REF!</v>
      </c>
      <c r="F25" s="52" t="e">
        <f>F12</f>
        <v>#REF!</v>
      </c>
      <c r="G25" s="52" t="e">
        <f>G12</f>
        <v>#REF!</v>
      </c>
      <c r="H25" s="52" t="e">
        <f>H12</f>
        <v>#REF!</v>
      </c>
      <c r="I25" s="57" t="s">
        <v>49</v>
      </c>
      <c r="K25" s="46" t="s">
        <v>50</v>
      </c>
      <c r="L25" s="46" t="s">
        <v>52</v>
      </c>
    </row>
    <row r="26" spans="2:12" x14ac:dyDescent="0.3">
      <c r="B26" s="58"/>
      <c r="C26" s="48" t="s">
        <v>51</v>
      </c>
      <c r="D26" s="49">
        <v>1</v>
      </c>
      <c r="E26" s="49">
        <v>2</v>
      </c>
      <c r="F26" s="49">
        <v>4</v>
      </c>
      <c r="G26" s="49">
        <v>3</v>
      </c>
      <c r="H26" s="49">
        <v>5</v>
      </c>
      <c r="I26" s="59" t="s">
        <v>53</v>
      </c>
      <c r="K26" s="46">
        <f>COUNT(D26:I26)</f>
        <v>5</v>
      </c>
      <c r="L26" s="46">
        <f>6/K26</f>
        <v>1.2</v>
      </c>
    </row>
    <row r="27" spans="2:12" x14ac:dyDescent="0.3">
      <c r="B27" s="58" t="s">
        <v>45</v>
      </c>
      <c r="C27" s="48">
        <v>0.6</v>
      </c>
      <c r="D27" s="49">
        <f t="shared" ref="D27:I27" si="5">6-((D26-1)*$L26)</f>
        <v>6</v>
      </c>
      <c r="E27" s="49">
        <f t="shared" si="5"/>
        <v>4.8</v>
      </c>
      <c r="F27" s="49">
        <f t="shared" si="5"/>
        <v>2.4000000000000004</v>
      </c>
      <c r="G27" s="49">
        <f t="shared" si="5"/>
        <v>3.6</v>
      </c>
      <c r="H27" s="49">
        <f t="shared" si="5"/>
        <v>1.2000000000000002</v>
      </c>
      <c r="I27" s="49" t="e">
        <f t="shared" si="5"/>
        <v>#VALUE!</v>
      </c>
    </row>
    <row r="28" spans="2:12" ht="33" x14ac:dyDescent="0.3">
      <c r="B28" s="58" t="s">
        <v>46</v>
      </c>
      <c r="C28" s="48">
        <v>0.2</v>
      </c>
      <c r="D28" s="49">
        <f>SUM(D29:D32)</f>
        <v>4</v>
      </c>
      <c r="E28" s="49">
        <f t="shared" ref="E28:I28" si="6">SUM(E29:E32)</f>
        <v>5</v>
      </c>
      <c r="F28" s="49">
        <f t="shared" si="6"/>
        <v>5</v>
      </c>
      <c r="G28" s="49">
        <f t="shared" si="6"/>
        <v>5</v>
      </c>
      <c r="H28" s="49">
        <f t="shared" si="6"/>
        <v>5</v>
      </c>
      <c r="I28" s="49">
        <f t="shared" si="6"/>
        <v>0</v>
      </c>
    </row>
    <row r="29" spans="2:12" x14ac:dyDescent="0.3">
      <c r="B29" s="65" t="s">
        <v>62</v>
      </c>
      <c r="C29" s="66"/>
      <c r="D29" s="67">
        <v>1</v>
      </c>
      <c r="E29" s="67">
        <v>1</v>
      </c>
      <c r="F29" s="67">
        <v>1</v>
      </c>
      <c r="G29" s="67">
        <v>1</v>
      </c>
      <c r="H29" s="67">
        <v>1</v>
      </c>
      <c r="I29" s="68"/>
    </row>
    <row r="30" spans="2:12" x14ac:dyDescent="0.3">
      <c r="B30" s="65" t="s">
        <v>60</v>
      </c>
      <c r="C30" s="66"/>
      <c r="D30" s="67">
        <v>1</v>
      </c>
      <c r="E30" s="67">
        <v>1</v>
      </c>
      <c r="F30" s="67">
        <v>1</v>
      </c>
      <c r="G30" s="67">
        <v>1</v>
      </c>
      <c r="H30" s="67">
        <v>1</v>
      </c>
      <c r="I30" s="68"/>
    </row>
    <row r="31" spans="2:12" x14ac:dyDescent="0.3">
      <c r="B31" s="65" t="s">
        <v>63</v>
      </c>
      <c r="C31" s="66"/>
      <c r="D31" s="67">
        <v>1</v>
      </c>
      <c r="E31" s="67">
        <v>1</v>
      </c>
      <c r="F31" s="67">
        <v>2</v>
      </c>
      <c r="G31" s="67">
        <v>1</v>
      </c>
      <c r="H31" s="67">
        <v>2</v>
      </c>
      <c r="I31" s="68"/>
    </row>
    <row r="32" spans="2:12" x14ac:dyDescent="0.3">
      <c r="B32" s="65" t="s">
        <v>61</v>
      </c>
      <c r="C32" s="66"/>
      <c r="D32" s="67">
        <v>1</v>
      </c>
      <c r="E32" s="67">
        <v>2</v>
      </c>
      <c r="F32" s="67">
        <v>1</v>
      </c>
      <c r="G32" s="67">
        <v>2</v>
      </c>
      <c r="H32" s="67">
        <v>1</v>
      </c>
      <c r="I32" s="68"/>
    </row>
    <row r="33" spans="2:12" x14ac:dyDescent="0.3">
      <c r="B33" s="58" t="s">
        <v>56</v>
      </c>
      <c r="C33" s="48">
        <v>0.2</v>
      </c>
      <c r="D33" s="49">
        <v>0</v>
      </c>
      <c r="E33" s="49">
        <v>3</v>
      </c>
      <c r="F33" s="49">
        <v>6</v>
      </c>
      <c r="G33" s="49">
        <v>6</v>
      </c>
      <c r="H33" s="49">
        <v>6</v>
      </c>
      <c r="I33" s="49"/>
    </row>
    <row r="34" spans="2:12" ht="17.25" thickBot="1" x14ac:dyDescent="0.35">
      <c r="B34" s="60" t="s">
        <v>55</v>
      </c>
      <c r="C34" s="61"/>
      <c r="D34" s="62">
        <f t="shared" ref="D34:I34" si="7">$C$14*D27+$C$15*D28+$C$20*D33</f>
        <v>4.3999999999999995</v>
      </c>
      <c r="E34" s="62">
        <f t="shared" si="7"/>
        <v>4.4800000000000004</v>
      </c>
      <c r="F34" s="62">
        <f t="shared" si="7"/>
        <v>3.6400000000000006</v>
      </c>
      <c r="G34" s="62">
        <f t="shared" si="7"/>
        <v>4.3600000000000003</v>
      </c>
      <c r="H34" s="62">
        <f t="shared" si="7"/>
        <v>2.9200000000000004</v>
      </c>
      <c r="I34" s="62" t="e">
        <f t="shared" si="7"/>
        <v>#VALUE!</v>
      </c>
    </row>
    <row r="37" spans="2:12" ht="17.25" thickBot="1" x14ac:dyDescent="0.35"/>
    <row r="38" spans="2:12" ht="17.25" customHeight="1" thickBot="1" x14ac:dyDescent="0.35">
      <c r="B38" s="159" t="s">
        <v>54</v>
      </c>
      <c r="C38" s="160"/>
      <c r="D38" s="160"/>
      <c r="E38" s="160"/>
      <c r="F38" s="160"/>
      <c r="G38" s="160"/>
      <c r="H38" s="160"/>
      <c r="I38" s="161"/>
      <c r="J38" s="55"/>
      <c r="K38" s="55"/>
      <c r="L38" s="55"/>
    </row>
    <row r="39" spans="2:12" ht="33" x14ac:dyDescent="0.3">
      <c r="B39" s="56"/>
      <c r="C39" s="50"/>
      <c r="D39" s="51" t="e">
        <f>#REF!</f>
        <v>#REF!</v>
      </c>
      <c r="E39" s="51" t="e">
        <f>#REF!</f>
        <v>#REF!</v>
      </c>
      <c r="F39" s="51" t="e">
        <f>#REF!</f>
        <v>#REF!</v>
      </c>
      <c r="G39" s="52" t="s">
        <v>47</v>
      </c>
      <c r="H39" s="52" t="s">
        <v>48</v>
      </c>
      <c r="I39" s="57" t="s">
        <v>49</v>
      </c>
      <c r="K39" s="46" t="s">
        <v>50</v>
      </c>
      <c r="L39" s="46" t="s">
        <v>52</v>
      </c>
    </row>
    <row r="40" spans="2:12" x14ac:dyDescent="0.3">
      <c r="B40" s="58"/>
      <c r="C40" s="48" t="s">
        <v>51</v>
      </c>
      <c r="D40" s="49">
        <v>2</v>
      </c>
      <c r="E40" s="49">
        <v>1</v>
      </c>
      <c r="F40" s="49">
        <v>3</v>
      </c>
      <c r="G40" s="49" t="s">
        <v>53</v>
      </c>
      <c r="H40" s="49" t="s">
        <v>53</v>
      </c>
      <c r="I40" s="59" t="s">
        <v>53</v>
      </c>
      <c r="K40" s="46">
        <f>COUNT(D40:I40)</f>
        <v>3</v>
      </c>
      <c r="L40" s="46">
        <f>6/K40</f>
        <v>2</v>
      </c>
    </row>
    <row r="41" spans="2:12" x14ac:dyDescent="0.3">
      <c r="B41" s="58" t="s">
        <v>45</v>
      </c>
      <c r="C41" s="48">
        <v>0.6</v>
      </c>
      <c r="D41" s="49">
        <f t="shared" ref="D41:I41" si="8">6-((D40-1)*$L40)</f>
        <v>4</v>
      </c>
      <c r="E41" s="49">
        <f t="shared" si="8"/>
        <v>6</v>
      </c>
      <c r="F41" s="49">
        <f t="shared" si="8"/>
        <v>2</v>
      </c>
      <c r="G41" s="49" t="e">
        <f t="shared" si="8"/>
        <v>#VALUE!</v>
      </c>
      <c r="H41" s="49" t="e">
        <f t="shared" si="8"/>
        <v>#VALUE!</v>
      </c>
      <c r="I41" s="49" t="e">
        <f t="shared" si="8"/>
        <v>#VALUE!</v>
      </c>
    </row>
    <row r="42" spans="2:12" ht="33" x14ac:dyDescent="0.3">
      <c r="B42" s="58" t="s">
        <v>46</v>
      </c>
      <c r="C42" s="48">
        <v>0.2</v>
      </c>
      <c r="D42" s="49">
        <f>SUM(D43:D46)</f>
        <v>5</v>
      </c>
      <c r="E42" s="49">
        <f t="shared" ref="E42:I42" si="9">SUM(E43:E46)</f>
        <v>5</v>
      </c>
      <c r="F42" s="49">
        <f t="shared" si="9"/>
        <v>5</v>
      </c>
      <c r="G42" s="49">
        <f t="shared" si="9"/>
        <v>0</v>
      </c>
      <c r="H42" s="49">
        <f t="shared" si="9"/>
        <v>0</v>
      </c>
      <c r="I42" s="49">
        <f t="shared" si="9"/>
        <v>0</v>
      </c>
    </row>
    <row r="43" spans="2:12" x14ac:dyDescent="0.3">
      <c r="B43" s="65" t="s">
        <v>62</v>
      </c>
      <c r="C43" s="66"/>
      <c r="D43" s="67">
        <v>1</v>
      </c>
      <c r="E43" s="67">
        <v>1</v>
      </c>
      <c r="F43" s="67">
        <v>1</v>
      </c>
      <c r="G43" s="67"/>
      <c r="H43" s="67"/>
      <c r="I43" s="68"/>
    </row>
    <row r="44" spans="2:12" x14ac:dyDescent="0.3">
      <c r="B44" s="65" t="s">
        <v>60</v>
      </c>
      <c r="C44" s="66"/>
      <c r="D44" s="67">
        <v>1</v>
      </c>
      <c r="E44" s="67">
        <v>1</v>
      </c>
      <c r="F44" s="67">
        <v>1</v>
      </c>
      <c r="G44" s="67"/>
      <c r="H44" s="67"/>
      <c r="I44" s="68"/>
    </row>
    <row r="45" spans="2:12" x14ac:dyDescent="0.3">
      <c r="B45" s="65" t="s">
        <v>63</v>
      </c>
      <c r="C45" s="66"/>
      <c r="D45" s="67">
        <v>2</v>
      </c>
      <c r="E45" s="67">
        <v>2</v>
      </c>
      <c r="F45" s="67">
        <v>2</v>
      </c>
      <c r="G45" s="67"/>
      <c r="H45" s="67"/>
      <c r="I45" s="68"/>
    </row>
    <row r="46" spans="2:12" x14ac:dyDescent="0.3">
      <c r="B46" s="65" t="s">
        <v>61</v>
      </c>
      <c r="C46" s="66"/>
      <c r="D46" s="67">
        <v>1</v>
      </c>
      <c r="E46" s="67">
        <v>1</v>
      </c>
      <c r="F46" s="67">
        <v>1</v>
      </c>
      <c r="G46" s="67"/>
      <c r="H46" s="67"/>
      <c r="I46" s="68"/>
    </row>
    <row r="47" spans="2:12" x14ac:dyDescent="0.3">
      <c r="B47" s="58" t="s">
        <v>56</v>
      </c>
      <c r="C47" s="48">
        <v>0.2</v>
      </c>
      <c r="D47" s="49">
        <v>6</v>
      </c>
      <c r="E47" s="49">
        <v>6</v>
      </c>
      <c r="F47" s="49">
        <v>6</v>
      </c>
      <c r="G47" s="49"/>
      <c r="H47" s="49"/>
      <c r="I47" s="59"/>
    </row>
    <row r="48" spans="2:12" ht="17.25" thickBot="1" x14ac:dyDescent="0.35">
      <c r="B48" s="60" t="s">
        <v>55</v>
      </c>
      <c r="C48" s="61"/>
      <c r="D48" s="62">
        <f t="shared" ref="D48:I48" si="10">$C$14*D41+$C$15*D42+$C$20*D47</f>
        <v>4.5999999999999996</v>
      </c>
      <c r="E48" s="62">
        <f t="shared" si="10"/>
        <v>5.8</v>
      </c>
      <c r="F48" s="62">
        <f t="shared" si="10"/>
        <v>3.4000000000000004</v>
      </c>
      <c r="G48" s="62" t="e">
        <f t="shared" si="10"/>
        <v>#VALUE!</v>
      </c>
      <c r="H48" s="62" t="e">
        <f t="shared" si="10"/>
        <v>#VALUE!</v>
      </c>
      <c r="I48" s="63" t="e">
        <f t="shared" si="10"/>
        <v>#VALUE!</v>
      </c>
    </row>
    <row r="50" spans="2:12" ht="17.25" thickBot="1" x14ac:dyDescent="0.35"/>
    <row r="51" spans="2:12" ht="17.25" thickBot="1" x14ac:dyDescent="0.35">
      <c r="B51" s="162" t="s">
        <v>57</v>
      </c>
      <c r="C51" s="163"/>
      <c r="D51" s="163"/>
      <c r="E51" s="163"/>
      <c r="F51" s="163"/>
      <c r="G51" s="163"/>
      <c r="H51" s="163"/>
      <c r="I51" s="164"/>
      <c r="J51" s="54"/>
      <c r="K51" s="54"/>
      <c r="L51" s="54"/>
    </row>
    <row r="52" spans="2:12" ht="48" customHeight="1" x14ac:dyDescent="0.3">
      <c r="B52" s="56"/>
      <c r="C52" s="50"/>
      <c r="D52" s="51" t="e">
        <f>#REF!</f>
        <v>#REF!</v>
      </c>
      <c r="E52" s="51" t="e">
        <f>#REF!</f>
        <v>#REF!</v>
      </c>
      <c r="F52" s="51" t="e">
        <f>#REF!</f>
        <v>#REF!</v>
      </c>
      <c r="G52" s="52" t="e">
        <f>#REF!</f>
        <v>#REF!</v>
      </c>
      <c r="H52" s="52" t="s">
        <v>48</v>
      </c>
      <c r="I52" s="57" t="s">
        <v>49</v>
      </c>
      <c r="K52" s="46" t="s">
        <v>50</v>
      </c>
      <c r="L52" s="46" t="s">
        <v>52</v>
      </c>
    </row>
    <row r="53" spans="2:12" x14ac:dyDescent="0.3">
      <c r="B53" s="58"/>
      <c r="C53" s="48" t="s">
        <v>51</v>
      </c>
      <c r="D53" s="49">
        <v>3</v>
      </c>
      <c r="E53" s="49">
        <v>1</v>
      </c>
      <c r="F53" s="49">
        <v>2</v>
      </c>
      <c r="G53" s="49" t="s">
        <v>53</v>
      </c>
      <c r="H53" s="49" t="s">
        <v>53</v>
      </c>
      <c r="I53" s="59" t="s">
        <v>53</v>
      </c>
      <c r="K53" s="46">
        <f>COUNT(D53:I53)</f>
        <v>3</v>
      </c>
      <c r="L53" s="46">
        <f>6/K53</f>
        <v>2</v>
      </c>
    </row>
    <row r="54" spans="2:12" x14ac:dyDescent="0.3">
      <c r="B54" s="58" t="s">
        <v>45</v>
      </c>
      <c r="C54" s="48">
        <v>0.6</v>
      </c>
      <c r="D54" s="49">
        <f t="shared" ref="D54:I54" si="11">6-((D53-1)*$L53)</f>
        <v>2</v>
      </c>
      <c r="E54" s="49">
        <f t="shared" si="11"/>
        <v>6</v>
      </c>
      <c r="F54" s="49">
        <f t="shared" si="11"/>
        <v>4</v>
      </c>
      <c r="G54" s="49" t="e">
        <f t="shared" si="11"/>
        <v>#VALUE!</v>
      </c>
      <c r="H54" s="49" t="e">
        <f t="shared" si="11"/>
        <v>#VALUE!</v>
      </c>
      <c r="I54" s="59" t="e">
        <f t="shared" si="11"/>
        <v>#VALUE!</v>
      </c>
    </row>
    <row r="55" spans="2:12" ht="33" x14ac:dyDescent="0.3">
      <c r="B55" s="58" t="s">
        <v>46</v>
      </c>
      <c r="C55" s="48">
        <v>0.2</v>
      </c>
      <c r="D55" s="49">
        <f>SUM(D56:D59)</f>
        <v>3</v>
      </c>
      <c r="E55" s="49">
        <f t="shared" ref="E55:I55" si="12">SUM(E56:E59)</f>
        <v>5</v>
      </c>
      <c r="F55" s="49">
        <f t="shared" si="12"/>
        <v>5</v>
      </c>
      <c r="G55" s="49">
        <f t="shared" si="12"/>
        <v>0</v>
      </c>
      <c r="H55" s="49">
        <f t="shared" si="12"/>
        <v>0</v>
      </c>
      <c r="I55" s="49">
        <f t="shared" si="12"/>
        <v>0</v>
      </c>
    </row>
    <row r="56" spans="2:12" x14ac:dyDescent="0.3">
      <c r="B56" s="65" t="s">
        <v>62</v>
      </c>
      <c r="C56" s="66"/>
      <c r="D56" s="67">
        <v>1</v>
      </c>
      <c r="E56" s="67">
        <v>1</v>
      </c>
      <c r="F56" s="67">
        <v>1</v>
      </c>
      <c r="G56" s="67"/>
      <c r="H56" s="67"/>
      <c r="I56" s="68"/>
    </row>
    <row r="57" spans="2:12" x14ac:dyDescent="0.3">
      <c r="B57" s="65" t="s">
        <v>60</v>
      </c>
      <c r="C57" s="66"/>
      <c r="D57" s="67">
        <v>1</v>
      </c>
      <c r="E57" s="67">
        <v>1</v>
      </c>
      <c r="F57" s="67">
        <v>1</v>
      </c>
      <c r="G57" s="67"/>
      <c r="H57" s="67"/>
      <c r="I57" s="68"/>
    </row>
    <row r="58" spans="2:12" x14ac:dyDescent="0.3">
      <c r="B58" s="65" t="s">
        <v>63</v>
      </c>
      <c r="C58" s="66"/>
      <c r="D58" s="67">
        <v>1</v>
      </c>
      <c r="E58" s="67">
        <v>2</v>
      </c>
      <c r="F58" s="67">
        <v>1</v>
      </c>
      <c r="G58" s="67"/>
      <c r="H58" s="67"/>
      <c r="I58" s="68"/>
    </row>
    <row r="59" spans="2:12" x14ac:dyDescent="0.3">
      <c r="B59" s="65" t="s">
        <v>61</v>
      </c>
      <c r="C59" s="66"/>
      <c r="D59" s="67">
        <v>0</v>
      </c>
      <c r="E59" s="67">
        <v>1</v>
      </c>
      <c r="F59" s="67">
        <v>2</v>
      </c>
      <c r="G59" s="67"/>
      <c r="H59" s="67"/>
      <c r="I59" s="68"/>
    </row>
    <row r="60" spans="2:12" x14ac:dyDescent="0.3">
      <c r="B60" s="58" t="s">
        <v>56</v>
      </c>
      <c r="C60" s="48">
        <v>0.2</v>
      </c>
      <c r="D60" s="49">
        <v>0</v>
      </c>
      <c r="E60" s="49">
        <v>6</v>
      </c>
      <c r="F60" s="49">
        <v>6</v>
      </c>
      <c r="G60" s="49"/>
      <c r="H60" s="49"/>
      <c r="I60" s="59"/>
    </row>
    <row r="61" spans="2:12" ht="17.25" thickBot="1" x14ac:dyDescent="0.35">
      <c r="B61" s="60" t="s">
        <v>55</v>
      </c>
      <c r="C61" s="61"/>
      <c r="D61" s="62">
        <f t="shared" ref="D61:I61" si="13">$C$14*D54+$C$15*D55+$C$20*D60</f>
        <v>1.8</v>
      </c>
      <c r="E61" s="62">
        <f t="shared" si="13"/>
        <v>5.8</v>
      </c>
      <c r="F61" s="62">
        <f t="shared" si="13"/>
        <v>4.5999999999999996</v>
      </c>
      <c r="G61" s="62" t="e">
        <f t="shared" si="13"/>
        <v>#VALUE!</v>
      </c>
      <c r="H61" s="62" t="e">
        <f t="shared" si="13"/>
        <v>#VALUE!</v>
      </c>
      <c r="I61" s="63" t="e">
        <f t="shared" si="13"/>
        <v>#VALUE!</v>
      </c>
    </row>
    <row r="63" spans="2:12" ht="17.25" thickBot="1" x14ac:dyDescent="0.35"/>
    <row r="64" spans="2:12" ht="17.25" thickBot="1" x14ac:dyDescent="0.35">
      <c r="B64" s="156" t="s">
        <v>59</v>
      </c>
      <c r="C64" s="157"/>
      <c r="D64" s="157"/>
      <c r="E64" s="157"/>
      <c r="F64" s="157"/>
      <c r="G64" s="157"/>
      <c r="H64" s="157"/>
      <c r="I64" s="158"/>
    </row>
    <row r="65" spans="2:12" ht="33" x14ac:dyDescent="0.3">
      <c r="B65" s="56"/>
      <c r="C65" s="50"/>
      <c r="D65" s="52" t="e">
        <f>#REF!</f>
        <v>#REF!</v>
      </c>
      <c r="E65" s="52" t="e">
        <f>#REF!</f>
        <v>#REF!</v>
      </c>
      <c r="F65" s="52" t="e">
        <f>#REF!</f>
        <v>#REF!</v>
      </c>
      <c r="G65" s="52" t="s">
        <v>47</v>
      </c>
      <c r="H65" s="57" t="s">
        <v>48</v>
      </c>
      <c r="I65" s="57" t="s">
        <v>49</v>
      </c>
      <c r="K65" s="46" t="s">
        <v>50</v>
      </c>
      <c r="L65" s="46" t="s">
        <v>52</v>
      </c>
    </row>
    <row r="66" spans="2:12" x14ac:dyDescent="0.3">
      <c r="B66" s="58"/>
      <c r="C66" s="48" t="s">
        <v>51</v>
      </c>
      <c r="D66" s="49">
        <v>1</v>
      </c>
      <c r="E66" s="49" t="s">
        <v>53</v>
      </c>
      <c r="F66" s="49">
        <v>2</v>
      </c>
      <c r="G66" s="49" t="s">
        <v>53</v>
      </c>
      <c r="H66" s="49" t="s">
        <v>53</v>
      </c>
      <c r="I66" s="59" t="s">
        <v>53</v>
      </c>
      <c r="K66" s="46">
        <f>COUNT(D66:I66)</f>
        <v>2</v>
      </c>
      <c r="L66" s="46">
        <f>6/K66</f>
        <v>3</v>
      </c>
    </row>
    <row r="67" spans="2:12" x14ac:dyDescent="0.3">
      <c r="B67" s="58" t="s">
        <v>45</v>
      </c>
      <c r="C67" s="48">
        <v>0.6</v>
      </c>
      <c r="D67" s="49">
        <f t="shared" ref="D67:I67" si="14">6-((D66-1)*$L66)</f>
        <v>6</v>
      </c>
      <c r="E67" s="49" t="e">
        <f t="shared" si="14"/>
        <v>#VALUE!</v>
      </c>
      <c r="F67" s="49">
        <f t="shared" si="14"/>
        <v>3</v>
      </c>
      <c r="G67" s="49" t="e">
        <f t="shared" si="14"/>
        <v>#VALUE!</v>
      </c>
      <c r="H67" s="49" t="e">
        <f t="shared" si="14"/>
        <v>#VALUE!</v>
      </c>
      <c r="I67" s="49" t="e">
        <f t="shared" si="14"/>
        <v>#VALUE!</v>
      </c>
    </row>
    <row r="68" spans="2:12" ht="33" x14ac:dyDescent="0.3">
      <c r="B68" s="58" t="s">
        <v>46</v>
      </c>
      <c r="C68" s="48">
        <v>0.2</v>
      </c>
      <c r="D68" s="49">
        <f>SUM(D69:D72)</f>
        <v>5</v>
      </c>
      <c r="E68" s="49">
        <f t="shared" ref="E68" si="15">SUM(E69:E72)</f>
        <v>0</v>
      </c>
      <c r="F68" s="49">
        <f t="shared" ref="F68" si="16">SUM(F69:F72)</f>
        <v>2</v>
      </c>
      <c r="G68" s="49">
        <f t="shared" ref="G68" si="17">SUM(G69:G72)</f>
        <v>0</v>
      </c>
      <c r="H68" s="49">
        <f t="shared" ref="H68" si="18">SUM(H69:H72)</f>
        <v>0</v>
      </c>
      <c r="I68" s="49">
        <f t="shared" ref="I68" si="19">SUM(I69:I72)</f>
        <v>0</v>
      </c>
    </row>
    <row r="69" spans="2:12" x14ac:dyDescent="0.3">
      <c r="B69" s="65" t="s">
        <v>62</v>
      </c>
      <c r="C69" s="66"/>
      <c r="D69" s="67">
        <v>1</v>
      </c>
      <c r="E69" s="67"/>
      <c r="F69" s="67">
        <v>1</v>
      </c>
      <c r="G69" s="67"/>
      <c r="H69" s="67"/>
      <c r="I69" s="68"/>
    </row>
    <row r="70" spans="2:12" x14ac:dyDescent="0.3">
      <c r="B70" s="65" t="s">
        <v>60</v>
      </c>
      <c r="C70" s="66"/>
      <c r="D70" s="67">
        <v>1</v>
      </c>
      <c r="E70" s="67"/>
      <c r="F70" s="67">
        <v>1</v>
      </c>
      <c r="G70" s="67"/>
      <c r="H70" s="67"/>
      <c r="I70" s="68"/>
    </row>
    <row r="71" spans="2:12" x14ac:dyDescent="0.3">
      <c r="B71" s="65" t="s">
        <v>63</v>
      </c>
      <c r="C71" s="66"/>
      <c r="D71" s="67">
        <v>2</v>
      </c>
      <c r="E71" s="67"/>
      <c r="F71" s="67">
        <v>0</v>
      </c>
      <c r="G71" s="67"/>
      <c r="H71" s="67"/>
      <c r="I71" s="68"/>
    </row>
    <row r="72" spans="2:12" x14ac:dyDescent="0.3">
      <c r="B72" s="65" t="s">
        <v>61</v>
      </c>
      <c r="C72" s="66"/>
      <c r="D72" s="67">
        <v>1</v>
      </c>
      <c r="E72" s="67"/>
      <c r="F72" s="67">
        <v>0</v>
      </c>
      <c r="G72" s="67"/>
      <c r="H72" s="67"/>
      <c r="I72" s="68"/>
    </row>
    <row r="73" spans="2:12" x14ac:dyDescent="0.3">
      <c r="B73" s="58" t="s">
        <v>56</v>
      </c>
      <c r="C73" s="48">
        <v>0.2</v>
      </c>
      <c r="D73" s="49">
        <v>6</v>
      </c>
      <c r="E73" s="49">
        <v>0</v>
      </c>
      <c r="F73" s="49">
        <v>0</v>
      </c>
      <c r="G73" s="49"/>
      <c r="H73" s="49"/>
      <c r="I73" s="59"/>
    </row>
    <row r="74" spans="2:12" ht="17.25" thickBot="1" x14ac:dyDescent="0.35">
      <c r="B74" s="60" t="s">
        <v>55</v>
      </c>
      <c r="C74" s="61"/>
      <c r="D74" s="62">
        <f t="shared" ref="D74:I74" si="20">$C$14*D67+$C$15*D68+$C$20*D73</f>
        <v>5.8</v>
      </c>
      <c r="E74" s="62" t="e">
        <f t="shared" si="20"/>
        <v>#VALUE!</v>
      </c>
      <c r="F74" s="62">
        <f t="shared" si="20"/>
        <v>2.1999999999999997</v>
      </c>
      <c r="G74" s="62" t="e">
        <f t="shared" si="20"/>
        <v>#VALUE!</v>
      </c>
      <c r="H74" s="62" t="e">
        <f t="shared" si="20"/>
        <v>#VALUE!</v>
      </c>
      <c r="I74" s="63" t="e">
        <f t="shared" si="20"/>
        <v>#VALUE!</v>
      </c>
    </row>
    <row r="76" spans="2:12" ht="17.25" thickBot="1" x14ac:dyDescent="0.35"/>
    <row r="77" spans="2:12" ht="17.25" thickBot="1" x14ac:dyDescent="0.35">
      <c r="B77" s="156" t="s">
        <v>75</v>
      </c>
      <c r="C77" s="157"/>
      <c r="D77" s="157"/>
      <c r="E77" s="157"/>
      <c r="F77" s="157"/>
      <c r="G77" s="157"/>
      <c r="H77" s="157"/>
      <c r="I77" s="158"/>
    </row>
    <row r="78" spans="2:12" ht="33" x14ac:dyDescent="0.3">
      <c r="B78" s="56"/>
      <c r="C78" s="50"/>
      <c r="D78" s="52" t="e">
        <f>D65</f>
        <v>#REF!</v>
      </c>
      <c r="E78" s="52" t="e">
        <f>E65</f>
        <v>#REF!</v>
      </c>
      <c r="F78" s="52" t="e">
        <f>F65</f>
        <v>#REF!</v>
      </c>
      <c r="G78" s="52" t="str">
        <f>G65</f>
        <v>Offre 4</v>
      </c>
      <c r="H78" s="57" t="s">
        <v>49</v>
      </c>
      <c r="I78" s="57" t="s">
        <v>49</v>
      </c>
      <c r="K78" s="46" t="s">
        <v>50</v>
      </c>
      <c r="L78" s="46" t="s">
        <v>52</v>
      </c>
    </row>
    <row r="79" spans="2:12" x14ac:dyDescent="0.3">
      <c r="B79" s="58"/>
      <c r="C79" s="48" t="s">
        <v>51</v>
      </c>
      <c r="D79" s="49">
        <v>1</v>
      </c>
      <c r="E79" s="49">
        <v>2</v>
      </c>
      <c r="F79" s="49">
        <v>3</v>
      </c>
      <c r="G79" s="49" t="s">
        <v>53</v>
      </c>
      <c r="H79" s="49" t="s">
        <v>53</v>
      </c>
      <c r="I79" s="59" t="s">
        <v>53</v>
      </c>
      <c r="K79" s="46">
        <f>COUNT(D79:I79)</f>
        <v>3</v>
      </c>
      <c r="L79" s="46">
        <f>6/K79</f>
        <v>2</v>
      </c>
    </row>
    <row r="80" spans="2:12" x14ac:dyDescent="0.3">
      <c r="B80" s="58" t="s">
        <v>45</v>
      </c>
      <c r="C80" s="48">
        <v>0.6</v>
      </c>
      <c r="D80" s="49">
        <f t="shared" ref="D80:I80" si="21">6-((D79-1)*$L79)</f>
        <v>6</v>
      </c>
      <c r="E80" s="49">
        <f t="shared" si="21"/>
        <v>4</v>
      </c>
      <c r="F80" s="49">
        <f t="shared" si="21"/>
        <v>2</v>
      </c>
      <c r="G80" s="49" t="e">
        <f t="shared" si="21"/>
        <v>#VALUE!</v>
      </c>
      <c r="H80" s="49" t="e">
        <f t="shared" si="21"/>
        <v>#VALUE!</v>
      </c>
      <c r="I80" s="49" t="e">
        <f t="shared" si="21"/>
        <v>#VALUE!</v>
      </c>
    </row>
    <row r="81" spans="2:9" ht="33" x14ac:dyDescent="0.3">
      <c r="B81" s="58" t="s">
        <v>46</v>
      </c>
      <c r="C81" s="48">
        <v>0.2</v>
      </c>
      <c r="D81" s="49">
        <f>SUM(D82:D85)</f>
        <v>5</v>
      </c>
      <c r="E81" s="49">
        <f t="shared" ref="E81" si="22">SUM(E82:E85)</f>
        <v>5</v>
      </c>
      <c r="F81" s="49">
        <f t="shared" ref="F81" si="23">SUM(F82:F85)</f>
        <v>2</v>
      </c>
      <c r="G81" s="49">
        <f t="shared" ref="G81" si="24">SUM(G82:G85)</f>
        <v>0</v>
      </c>
      <c r="H81" s="49">
        <f t="shared" ref="H81" si="25">SUM(H82:H85)</f>
        <v>0</v>
      </c>
      <c r="I81" s="49">
        <f t="shared" ref="I81" si="26">SUM(I82:I85)</f>
        <v>0</v>
      </c>
    </row>
    <row r="82" spans="2:9" x14ac:dyDescent="0.3">
      <c r="B82" s="65" t="s">
        <v>62</v>
      </c>
      <c r="C82" s="66"/>
      <c r="D82" s="67">
        <v>1</v>
      </c>
      <c r="E82" s="67">
        <v>1</v>
      </c>
      <c r="F82" s="67">
        <v>1</v>
      </c>
      <c r="G82" s="67"/>
      <c r="H82" s="67"/>
      <c r="I82" s="68"/>
    </row>
    <row r="83" spans="2:9" x14ac:dyDescent="0.3">
      <c r="B83" s="65" t="s">
        <v>60</v>
      </c>
      <c r="C83" s="66"/>
      <c r="D83" s="67">
        <v>1</v>
      </c>
      <c r="E83" s="67">
        <v>1</v>
      </c>
      <c r="F83" s="67">
        <v>1</v>
      </c>
      <c r="G83" s="67"/>
      <c r="H83" s="67"/>
      <c r="I83" s="68"/>
    </row>
    <row r="84" spans="2:9" x14ac:dyDescent="0.3">
      <c r="B84" s="65" t="s">
        <v>63</v>
      </c>
      <c r="C84" s="66"/>
      <c r="D84" s="67">
        <v>2</v>
      </c>
      <c r="E84" s="67">
        <v>1</v>
      </c>
      <c r="F84" s="67">
        <v>0</v>
      </c>
      <c r="G84" s="67"/>
      <c r="H84" s="67"/>
      <c r="I84" s="68"/>
    </row>
    <row r="85" spans="2:9" x14ac:dyDescent="0.3">
      <c r="B85" s="65" t="s">
        <v>61</v>
      </c>
      <c r="C85" s="66"/>
      <c r="D85" s="67">
        <v>1</v>
      </c>
      <c r="E85" s="67">
        <v>2</v>
      </c>
      <c r="F85" s="67">
        <v>0</v>
      </c>
      <c r="G85" s="67"/>
      <c r="H85" s="67"/>
      <c r="I85" s="68"/>
    </row>
    <row r="86" spans="2:9" x14ac:dyDescent="0.3">
      <c r="B86" s="58" t="s">
        <v>56</v>
      </c>
      <c r="C86" s="48">
        <v>0.2</v>
      </c>
      <c r="D86" s="49">
        <v>6</v>
      </c>
      <c r="E86" s="49">
        <v>6</v>
      </c>
      <c r="F86" s="49">
        <v>6</v>
      </c>
      <c r="G86" s="49"/>
      <c r="H86" s="49"/>
      <c r="I86" s="59"/>
    </row>
    <row r="87" spans="2:9" s="72" customFormat="1" ht="17.25" thickBot="1" x14ac:dyDescent="0.3">
      <c r="B87" s="69" t="s">
        <v>55</v>
      </c>
      <c r="C87" s="70"/>
      <c r="D87" s="70">
        <f t="shared" ref="D87:I87" si="27">$C$14*D80+$C$15*D81+$C$20*D86</f>
        <v>5.8</v>
      </c>
      <c r="E87" s="70">
        <f t="shared" si="27"/>
        <v>4.5999999999999996</v>
      </c>
      <c r="F87" s="70">
        <f t="shared" si="27"/>
        <v>2.8000000000000003</v>
      </c>
      <c r="G87" s="70" t="e">
        <f t="shared" si="27"/>
        <v>#VALUE!</v>
      </c>
      <c r="H87" s="70" t="e">
        <f t="shared" si="27"/>
        <v>#VALUE!</v>
      </c>
      <c r="I87" s="71" t="e">
        <f t="shared" si="27"/>
        <v>#VALUE!</v>
      </c>
    </row>
  </sheetData>
  <mergeCells count="6">
    <mergeCell ref="B64:I64"/>
    <mergeCell ref="B24:I24"/>
    <mergeCell ref="B77:I77"/>
    <mergeCell ref="B11:I11"/>
    <mergeCell ref="B38:I38"/>
    <mergeCell ref="B51:I5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Notation (2)</vt:lpstr>
      <vt:lpstr>Lot UNIQUE</vt:lpstr>
      <vt:lpstr>Estimation des lots</vt:lpstr>
      <vt:lpstr>Notation</vt:lpstr>
      <vt:lpstr>'Lot UNIQUE'!Zone_d_impression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ENERBAT</dc:creator>
  <cp:lastModifiedBy>dell</cp:lastModifiedBy>
  <cp:lastPrinted>2019-04-15T11:02:24Z</cp:lastPrinted>
  <dcterms:created xsi:type="dcterms:W3CDTF">2016-10-17T15:39:57Z</dcterms:created>
  <dcterms:modified xsi:type="dcterms:W3CDTF">2019-07-22T07:57:30Z</dcterms:modified>
</cp:coreProperties>
</file>